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workbookProtection lockStructure="1"/>
  <bookViews>
    <workbookView xWindow="0" yWindow="30" windowWidth="15480" windowHeight="9120"/>
  </bookViews>
  <sheets>
    <sheet name="Score invoeren" sheetId="4" r:id="rId1"/>
    <sheet name="Scoretabel Eenvoudig" sheetId="2" r:id="rId2"/>
    <sheet name="Scoretabel Kleur+Lengte" sheetId="3" r:id="rId3"/>
    <sheet name="Rekenen" sheetId="1" state="hidden" r:id="rId4"/>
    <sheet name="Handleiding" sheetId="5" r:id="rId5"/>
  </sheets>
  <definedNames>
    <definedName name="_xlnm.Print_Area" localSheetId="4">Handleiding!$B$1:$B$17</definedName>
    <definedName name="_xlnm.Print_Area" localSheetId="0">'Score invoeren'!$B$2:$Q$33</definedName>
    <definedName name="_xlnm.Print_Area" localSheetId="1">'Scoretabel Eenvoudig'!$B$2:$R$32</definedName>
    <definedName name="_xlnm.Print_Area" localSheetId="2">'Scoretabel Kleur+Lengte'!$A$1:$X$36</definedName>
    <definedName name="Downtabel">Rekenen!$K$55:$Q$67</definedName>
    <definedName name="Downtabel_kolom1">Rekenen!$K$55:$K$67</definedName>
    <definedName name="IMP_tabel">Rekenen!$Z$48:$AA$548</definedName>
    <definedName name="Kwetsbaarheden">'Score invoeren'!$P$3</definedName>
    <definedName name="MinderDan20">Rekenen!$W$48:$X$66</definedName>
    <definedName name="Scoretabel">Rekenen!$E$48:$I$153</definedName>
    <definedName name="Scoretabel_HS_RK">'Scoretabel Kleur+Lengte'!$B$7:$X$27</definedName>
    <definedName name="Scoretabel_kolom1">Rekenen!$E$48:$E$153</definedName>
    <definedName name="ScoretabelEenvoudig">'Scoretabel Eenvoudig'!$M$8:$O$28</definedName>
    <definedName name="Systeem">Rekenen!$O$2</definedName>
    <definedName name="Wij">Rekenen!$H$2</definedName>
  </definedNames>
  <calcPr calcId="125725"/>
</workbook>
</file>

<file path=xl/calcChain.xml><?xml version="1.0" encoding="utf-8"?>
<calcChain xmlns="http://schemas.openxmlformats.org/spreadsheetml/2006/main">
  <c r="D32" i="4"/>
  <c r="D31"/>
  <c r="D30"/>
  <c r="D29"/>
  <c r="D28"/>
  <c r="D27"/>
  <c r="D26"/>
  <c r="D25"/>
  <c r="D24"/>
  <c r="D23"/>
  <c r="D22"/>
  <c r="D21"/>
  <c r="D20"/>
  <c r="D19"/>
  <c r="D18"/>
  <c r="D17"/>
  <c r="D16"/>
  <c r="D15"/>
  <c r="D14"/>
  <c r="D13"/>
  <c r="D12"/>
  <c r="D11"/>
  <c r="D10"/>
  <c r="D9"/>
  <c r="D6" i="1" s="1"/>
  <c r="D29"/>
  <c r="D28"/>
  <c r="D27"/>
  <c r="D26"/>
  <c r="D25"/>
  <c r="D24"/>
  <c r="D23"/>
  <c r="D22"/>
  <c r="D21"/>
  <c r="D20"/>
  <c r="D19"/>
  <c r="D18"/>
  <c r="D17"/>
  <c r="D16"/>
  <c r="D15"/>
  <c r="D14"/>
  <c r="D13"/>
  <c r="D12"/>
  <c r="D11"/>
  <c r="D10"/>
  <c r="D9"/>
  <c r="D8"/>
  <c r="D7"/>
  <c r="C8"/>
  <c r="C9"/>
  <c r="C10"/>
  <c r="C11"/>
  <c r="C12"/>
  <c r="C13"/>
  <c r="C14"/>
  <c r="C15"/>
  <c r="C16"/>
  <c r="C17"/>
  <c r="C18"/>
  <c r="C19"/>
  <c r="C20"/>
  <c r="C21"/>
  <c r="C22"/>
  <c r="C23"/>
  <c r="C24"/>
  <c r="C25"/>
  <c r="C26"/>
  <c r="C27"/>
  <c r="C28"/>
  <c r="C29"/>
  <c r="E12"/>
  <c r="F12"/>
  <c r="G12"/>
  <c r="W12" s="1"/>
  <c r="AE12" s="1"/>
  <c r="J12"/>
  <c r="K12"/>
  <c r="E13"/>
  <c r="F13"/>
  <c r="G13"/>
  <c r="W13" s="1"/>
  <c r="AE13" s="1"/>
  <c r="J13"/>
  <c r="AK13" s="1"/>
  <c r="K13"/>
  <c r="E14"/>
  <c r="F14"/>
  <c r="G14"/>
  <c r="W14" s="1"/>
  <c r="AE14" s="1"/>
  <c r="J14"/>
  <c r="AR14" s="1"/>
  <c r="K14"/>
  <c r="E15"/>
  <c r="F15"/>
  <c r="G15"/>
  <c r="W15" s="1"/>
  <c r="AE15" s="1"/>
  <c r="J15"/>
  <c r="AR15" s="1"/>
  <c r="K15"/>
  <c r="E16"/>
  <c r="F16"/>
  <c r="G16"/>
  <c r="W16" s="1"/>
  <c r="AE16" s="1"/>
  <c r="J16"/>
  <c r="AK16" s="1"/>
  <c r="K16"/>
  <c r="E17"/>
  <c r="F17"/>
  <c r="G17"/>
  <c r="W17" s="1"/>
  <c r="J17"/>
  <c r="K17"/>
  <c r="E18"/>
  <c r="F18"/>
  <c r="G18"/>
  <c r="W18" s="1"/>
  <c r="AE18" s="1"/>
  <c r="J18"/>
  <c r="AR18" s="1"/>
  <c r="K18"/>
  <c r="E19"/>
  <c r="F19"/>
  <c r="G19"/>
  <c r="W19" s="1"/>
  <c r="AE19" s="1"/>
  <c r="J19"/>
  <c r="AR19" s="1"/>
  <c r="K19"/>
  <c r="E20"/>
  <c r="F20"/>
  <c r="G20"/>
  <c r="W20" s="1"/>
  <c r="AE20" s="1"/>
  <c r="J20"/>
  <c r="K20"/>
  <c r="E21"/>
  <c r="F21"/>
  <c r="G21"/>
  <c r="W21" s="1"/>
  <c r="AE21" s="1"/>
  <c r="J21"/>
  <c r="K21"/>
  <c r="E22"/>
  <c r="F22"/>
  <c r="G22"/>
  <c r="W22" s="1"/>
  <c r="AE22" s="1"/>
  <c r="J22"/>
  <c r="AR22" s="1"/>
  <c r="K22"/>
  <c r="E23"/>
  <c r="F23"/>
  <c r="G23"/>
  <c r="W23" s="1"/>
  <c r="AE23" s="1"/>
  <c r="AF23" s="1"/>
  <c r="J23"/>
  <c r="AR23" s="1"/>
  <c r="K23"/>
  <c r="E24"/>
  <c r="F24"/>
  <c r="G24"/>
  <c r="W24" s="1"/>
  <c r="AE24" s="1"/>
  <c r="AF24" s="1"/>
  <c r="J24"/>
  <c r="AR24" s="1"/>
  <c r="K24"/>
  <c r="E25"/>
  <c r="F25"/>
  <c r="G25"/>
  <c r="W25" s="1"/>
  <c r="AE25" s="1"/>
  <c r="AF25" s="1"/>
  <c r="J25"/>
  <c r="AK25" s="1"/>
  <c r="K25"/>
  <c r="E26"/>
  <c r="F26"/>
  <c r="G26"/>
  <c r="W26" s="1"/>
  <c r="AE26" s="1"/>
  <c r="AF26" s="1"/>
  <c r="J26"/>
  <c r="AR26" s="1"/>
  <c r="K26"/>
  <c r="E27"/>
  <c r="F27"/>
  <c r="G27"/>
  <c r="W27" s="1"/>
  <c r="AE27" s="1"/>
  <c r="J27"/>
  <c r="AR27" s="1"/>
  <c r="K27"/>
  <c r="E28"/>
  <c r="F28"/>
  <c r="G28"/>
  <c r="W28" s="1"/>
  <c r="AE28" s="1"/>
  <c r="J28"/>
  <c r="AK28" s="1"/>
  <c r="K28"/>
  <c r="E29"/>
  <c r="F29"/>
  <c r="G29"/>
  <c r="W29" s="1"/>
  <c r="J29"/>
  <c r="AK29" s="1"/>
  <c r="K29"/>
  <c r="C7"/>
  <c r="C6"/>
  <c r="G32" i="2"/>
  <c r="H32" s="1"/>
  <c r="I32" s="1"/>
  <c r="J32" s="1"/>
  <c r="F32"/>
  <c r="G31"/>
  <c r="H31" s="1"/>
  <c r="I31" s="1"/>
  <c r="J31" s="1"/>
  <c r="F31"/>
  <c r="F30"/>
  <c r="G30" s="1"/>
  <c r="H30" s="1"/>
  <c r="I30" s="1"/>
  <c r="J30" s="1"/>
  <c r="E30"/>
  <c r="F17"/>
  <c r="G17" s="1"/>
  <c r="H17" s="1"/>
  <c r="I17" s="1"/>
  <c r="J17" s="1"/>
  <c r="G16"/>
  <c r="H16" s="1"/>
  <c r="I16" s="1"/>
  <c r="J16" s="1"/>
  <c r="E15"/>
  <c r="F15" s="1"/>
  <c r="G15" s="1"/>
  <c r="H15" s="1"/>
  <c r="I15" s="1"/>
  <c r="J15" s="1"/>
  <c r="M9"/>
  <c r="M10" s="1"/>
  <c r="M11" s="1"/>
  <c r="M12" s="1"/>
  <c r="M13" s="1"/>
  <c r="M14" s="1"/>
  <c r="M15" s="1"/>
  <c r="M16" s="1"/>
  <c r="M17" s="1"/>
  <c r="E8" i="1"/>
  <c r="K7"/>
  <c r="K8"/>
  <c r="O2"/>
  <c r="H2"/>
  <c r="K11"/>
  <c r="J11"/>
  <c r="AK11" s="1"/>
  <c r="K10"/>
  <c r="J10"/>
  <c r="AR10" s="1"/>
  <c r="K9"/>
  <c r="J9"/>
  <c r="AK9" s="1"/>
  <c r="J8"/>
  <c r="AR8" s="1"/>
  <c r="J7"/>
  <c r="AK7" s="1"/>
  <c r="K6"/>
  <c r="J6"/>
  <c r="F11"/>
  <c r="E11"/>
  <c r="F10"/>
  <c r="E10"/>
  <c r="F9"/>
  <c r="E9"/>
  <c r="F8"/>
  <c r="F7"/>
  <c r="E7"/>
  <c r="F6"/>
  <c r="E6"/>
  <c r="G11"/>
  <c r="G10"/>
  <c r="G9"/>
  <c r="G8"/>
  <c r="G7"/>
  <c r="G6"/>
  <c r="Z50"/>
  <c r="Z51" s="1"/>
  <c r="Z52" s="1"/>
  <c r="Z53" s="1"/>
  <c r="Z54" s="1"/>
  <c r="Z55" s="1"/>
  <c r="Z56" s="1"/>
  <c r="Z57" s="1"/>
  <c r="Z58" s="1"/>
  <c r="Z59" s="1"/>
  <c r="Z60" s="1"/>
  <c r="Z61" s="1"/>
  <c r="Z62" s="1"/>
  <c r="Z63" s="1"/>
  <c r="Z64" s="1"/>
  <c r="Z65" s="1"/>
  <c r="Z66" s="1"/>
  <c r="Z67" s="1"/>
  <c r="Z68" s="1"/>
  <c r="Z69" s="1"/>
  <c r="Z70" s="1"/>
  <c r="Z71" s="1"/>
  <c r="Z72" s="1"/>
  <c r="Z73" s="1"/>
  <c r="Z74" s="1"/>
  <c r="Z75" s="1"/>
  <c r="Z76" s="1"/>
  <c r="Z77" s="1"/>
  <c r="Z78" s="1"/>
  <c r="Z79" s="1"/>
  <c r="Z80" s="1"/>
  <c r="Z81" s="1"/>
  <c r="Z82" s="1"/>
  <c r="Z83" s="1"/>
  <c r="Z84" s="1"/>
  <c r="Z85" s="1"/>
  <c r="Z86" s="1"/>
  <c r="Z87" s="1"/>
  <c r="Z88" s="1"/>
  <c r="Z89" s="1"/>
  <c r="Z90" s="1"/>
  <c r="Z91" s="1"/>
  <c r="Z92" s="1"/>
  <c r="Z93" s="1"/>
  <c r="Z94" s="1"/>
  <c r="Z95" s="1"/>
  <c r="Z96" s="1"/>
  <c r="Z97" s="1"/>
  <c r="Z98" s="1"/>
  <c r="Z99" s="1"/>
  <c r="Z100" s="1"/>
  <c r="Z101" s="1"/>
  <c r="Z102" s="1"/>
  <c r="Z103" s="1"/>
  <c r="Z104" s="1"/>
  <c r="Z105" s="1"/>
  <c r="Z106" s="1"/>
  <c r="Z107" s="1"/>
  <c r="Z108" s="1"/>
  <c r="Z109" s="1"/>
  <c r="Z110" s="1"/>
  <c r="Z111" s="1"/>
  <c r="Z112" s="1"/>
  <c r="Z113" s="1"/>
  <c r="Z114" s="1"/>
  <c r="Z115" s="1"/>
  <c r="Z116" s="1"/>
  <c r="Z117" s="1"/>
  <c r="Z118" s="1"/>
  <c r="Z119" s="1"/>
  <c r="Z120" s="1"/>
  <c r="Z121" s="1"/>
  <c r="Z122" s="1"/>
  <c r="Z123" s="1"/>
  <c r="Z124" s="1"/>
  <c r="Z125" s="1"/>
  <c r="Z126" s="1"/>
  <c r="Z127" s="1"/>
  <c r="Z128" s="1"/>
  <c r="Z129" s="1"/>
  <c r="Z130" s="1"/>
  <c r="Z131" s="1"/>
  <c r="Z132" s="1"/>
  <c r="Z133" s="1"/>
  <c r="Z134" s="1"/>
  <c r="Z135" s="1"/>
  <c r="Z136" s="1"/>
  <c r="Z137" s="1"/>
  <c r="Z138" s="1"/>
  <c r="Z139" s="1"/>
  <c r="Z140" s="1"/>
  <c r="Z141" s="1"/>
  <c r="Z142" s="1"/>
  <c r="Z143" s="1"/>
  <c r="Z144" s="1"/>
  <c r="Z145" s="1"/>
  <c r="Z146" s="1"/>
  <c r="Z147" s="1"/>
  <c r="Z148" s="1"/>
  <c r="Z149" s="1"/>
  <c r="Z150" s="1"/>
  <c r="Z151" s="1"/>
  <c r="Z152" s="1"/>
  <c r="Z153" s="1"/>
  <c r="Z154" s="1"/>
  <c r="Z155" s="1"/>
  <c r="Z156" s="1"/>
  <c r="Z157" s="1"/>
  <c r="Z158" s="1"/>
  <c r="Z159" s="1"/>
  <c r="Z160" s="1"/>
  <c r="Z161" s="1"/>
  <c r="Z162" s="1"/>
  <c r="Z163" s="1"/>
  <c r="Z164" s="1"/>
  <c r="Z165" s="1"/>
  <c r="Z166" s="1"/>
  <c r="Z167" s="1"/>
  <c r="Z168" s="1"/>
  <c r="Z169" s="1"/>
  <c r="Z170" s="1"/>
  <c r="Z171" s="1"/>
  <c r="Z172" s="1"/>
  <c r="Z173" s="1"/>
  <c r="Z174" s="1"/>
  <c r="Z175" s="1"/>
  <c r="Z176" s="1"/>
  <c r="Z177" s="1"/>
  <c r="Z178" s="1"/>
  <c r="Z179" s="1"/>
  <c r="Z180" s="1"/>
  <c r="Z181" s="1"/>
  <c r="Z182" s="1"/>
  <c r="Z183" s="1"/>
  <c r="Z184" s="1"/>
  <c r="Z185" s="1"/>
  <c r="Z186" s="1"/>
  <c r="Z187" s="1"/>
  <c r="Z188" s="1"/>
  <c r="Z189" s="1"/>
  <c r="Z190" s="1"/>
  <c r="Z191" s="1"/>
  <c r="Z192" s="1"/>
  <c r="Z193" s="1"/>
  <c r="Z194" s="1"/>
  <c r="Z195" s="1"/>
  <c r="Z196" s="1"/>
  <c r="Z197" s="1"/>
  <c r="Z198" s="1"/>
  <c r="Z199" s="1"/>
  <c r="Z200" s="1"/>
  <c r="Z201" s="1"/>
  <c r="Z202" s="1"/>
  <c r="Z203" s="1"/>
  <c r="Z204" s="1"/>
  <c r="Z205" s="1"/>
  <c r="Z206" s="1"/>
  <c r="Z207" s="1"/>
  <c r="Z208" s="1"/>
  <c r="Z209" s="1"/>
  <c r="Z210" s="1"/>
  <c r="Z211" s="1"/>
  <c r="Z212" s="1"/>
  <c r="Z213" s="1"/>
  <c r="Z214" s="1"/>
  <c r="Z215" s="1"/>
  <c r="Z216" s="1"/>
  <c r="Z217" s="1"/>
  <c r="Z218" s="1"/>
  <c r="Z219" s="1"/>
  <c r="Z220" s="1"/>
  <c r="Z221" s="1"/>
  <c r="Z222" s="1"/>
  <c r="Z223" s="1"/>
  <c r="Z224" s="1"/>
  <c r="Z225" s="1"/>
  <c r="Z226" s="1"/>
  <c r="Z227" s="1"/>
  <c r="Z228" s="1"/>
  <c r="Z229" s="1"/>
  <c r="Z230" s="1"/>
  <c r="Z231" s="1"/>
  <c r="Z232" s="1"/>
  <c r="Z233" s="1"/>
  <c r="Z234" s="1"/>
  <c r="Z235" s="1"/>
  <c r="Z236" s="1"/>
  <c r="Z237" s="1"/>
  <c r="Z238" s="1"/>
  <c r="Z239" s="1"/>
  <c r="Z240" s="1"/>
  <c r="Z241" s="1"/>
  <c r="Z242" s="1"/>
  <c r="Z243" s="1"/>
  <c r="Z244" s="1"/>
  <c r="Z245" s="1"/>
  <c r="Z246" s="1"/>
  <c r="Z247" s="1"/>
  <c r="Z248" s="1"/>
  <c r="Z249" s="1"/>
  <c r="Z250" s="1"/>
  <c r="Z251" s="1"/>
  <c r="Z252" s="1"/>
  <c r="Z253" s="1"/>
  <c r="Z254" s="1"/>
  <c r="Z255" s="1"/>
  <c r="Z256" s="1"/>
  <c r="Z257" s="1"/>
  <c r="Z258" s="1"/>
  <c r="Z259" s="1"/>
  <c r="Z260" s="1"/>
  <c r="Z261" s="1"/>
  <c r="Z262" s="1"/>
  <c r="Z263" s="1"/>
  <c r="Z264" s="1"/>
  <c r="Z265" s="1"/>
  <c r="Z266" s="1"/>
  <c r="Z267" s="1"/>
  <c r="Z268" s="1"/>
  <c r="Z269" s="1"/>
  <c r="Z270" s="1"/>
  <c r="Z271" s="1"/>
  <c r="Z272" s="1"/>
  <c r="Z273" s="1"/>
  <c r="Z274" s="1"/>
  <c r="Z275" s="1"/>
  <c r="Z276" s="1"/>
  <c r="Z277" s="1"/>
  <c r="Z278" s="1"/>
  <c r="Z279" s="1"/>
  <c r="Z280" s="1"/>
  <c r="Z281" s="1"/>
  <c r="Z282" s="1"/>
  <c r="Z283" s="1"/>
  <c r="Z284" s="1"/>
  <c r="Z285" s="1"/>
  <c r="Z286" s="1"/>
  <c r="Z287" s="1"/>
  <c r="Z288" s="1"/>
  <c r="Z289" s="1"/>
  <c r="Z290" s="1"/>
  <c r="Z291" s="1"/>
  <c r="Z292" s="1"/>
  <c r="Z293" s="1"/>
  <c r="Z294" s="1"/>
  <c r="Z295" s="1"/>
  <c r="Z296" s="1"/>
  <c r="Z297" s="1"/>
  <c r="Z298" s="1"/>
  <c r="Z299" s="1"/>
  <c r="Z300" s="1"/>
  <c r="Z301" s="1"/>
  <c r="Z302" s="1"/>
  <c r="Z303" s="1"/>
  <c r="Z304" s="1"/>
  <c r="Z305" s="1"/>
  <c r="Z306" s="1"/>
  <c r="Z307" s="1"/>
  <c r="Z308" s="1"/>
  <c r="Z309" s="1"/>
  <c r="Z310" s="1"/>
  <c r="Z311" s="1"/>
  <c r="Z312" s="1"/>
  <c r="Z313" s="1"/>
  <c r="Z314" s="1"/>
  <c r="Z315" s="1"/>
  <c r="Z316" s="1"/>
  <c r="Z317" s="1"/>
  <c r="Z318" s="1"/>
  <c r="Z319" s="1"/>
  <c r="Z320" s="1"/>
  <c r="Z321" s="1"/>
  <c r="Z322" s="1"/>
  <c r="Z323" s="1"/>
  <c r="Z324" s="1"/>
  <c r="Z325" s="1"/>
  <c r="Z326" s="1"/>
  <c r="Z327" s="1"/>
  <c r="Z328" s="1"/>
  <c r="Z329" s="1"/>
  <c r="Z330" s="1"/>
  <c r="Z331" s="1"/>
  <c r="Z332" s="1"/>
  <c r="Z333" s="1"/>
  <c r="Z334" s="1"/>
  <c r="Z335" s="1"/>
  <c r="Z336" s="1"/>
  <c r="Z337" s="1"/>
  <c r="Z338" s="1"/>
  <c r="Z339" s="1"/>
  <c r="Z340" s="1"/>
  <c r="Z341" s="1"/>
  <c r="Z342" s="1"/>
  <c r="Z343" s="1"/>
  <c r="Z344" s="1"/>
  <c r="Z345" s="1"/>
  <c r="Z346" s="1"/>
  <c r="Z347" s="1"/>
  <c r="Z348" s="1"/>
  <c r="Z349" s="1"/>
  <c r="Z350" s="1"/>
  <c r="Z351" s="1"/>
  <c r="Z352" s="1"/>
  <c r="Z353" s="1"/>
  <c r="Z354" s="1"/>
  <c r="Z355" s="1"/>
  <c r="Z356" s="1"/>
  <c r="Z357" s="1"/>
  <c r="Z358" s="1"/>
  <c r="Z359" s="1"/>
  <c r="Z360" s="1"/>
  <c r="Z361" s="1"/>
  <c r="Z362" s="1"/>
  <c r="Z363" s="1"/>
  <c r="Z364" s="1"/>
  <c r="Z365" s="1"/>
  <c r="Z366" s="1"/>
  <c r="Z367" s="1"/>
  <c r="Z368" s="1"/>
  <c r="Z369" s="1"/>
  <c r="Z370" s="1"/>
  <c r="Z371" s="1"/>
  <c r="Z372" s="1"/>
  <c r="Z373" s="1"/>
  <c r="Z374" s="1"/>
  <c r="Z375" s="1"/>
  <c r="Z376" s="1"/>
  <c r="Z377" s="1"/>
  <c r="Z378" s="1"/>
  <c r="Z379" s="1"/>
  <c r="Z380" s="1"/>
  <c r="Z381" s="1"/>
  <c r="Z382" s="1"/>
  <c r="Z383" s="1"/>
  <c r="Z384" s="1"/>
  <c r="Z385" s="1"/>
  <c r="Z386" s="1"/>
  <c r="Z387" s="1"/>
  <c r="Z388" s="1"/>
  <c r="Z389" s="1"/>
  <c r="Z390" s="1"/>
  <c r="Z391" s="1"/>
  <c r="Z392" s="1"/>
  <c r="Z393" s="1"/>
  <c r="Z394" s="1"/>
  <c r="Z395" s="1"/>
  <c r="Z396" s="1"/>
  <c r="Z397" s="1"/>
  <c r="Z398" s="1"/>
  <c r="Z399" s="1"/>
  <c r="Z400" s="1"/>
  <c r="Z401" s="1"/>
  <c r="Z402" s="1"/>
  <c r="Z403" s="1"/>
  <c r="Z404" s="1"/>
  <c r="Z405" s="1"/>
  <c r="Z406" s="1"/>
  <c r="Z407" s="1"/>
  <c r="Z408" s="1"/>
  <c r="Z409" s="1"/>
  <c r="Z410" s="1"/>
  <c r="Z411" s="1"/>
  <c r="Z412" s="1"/>
  <c r="Z413" s="1"/>
  <c r="Z414" s="1"/>
  <c r="Z415" s="1"/>
  <c r="Z416" s="1"/>
  <c r="Z417" s="1"/>
  <c r="Z418" s="1"/>
  <c r="Z419" s="1"/>
  <c r="Z420" s="1"/>
  <c r="Z421" s="1"/>
  <c r="Z422" s="1"/>
  <c r="Z423" s="1"/>
  <c r="Z424" s="1"/>
  <c r="Z425" s="1"/>
  <c r="Z426" s="1"/>
  <c r="Z427" s="1"/>
  <c r="Z428" s="1"/>
  <c r="Z429" s="1"/>
  <c r="Z430" s="1"/>
  <c r="Z431" s="1"/>
  <c r="Z432" s="1"/>
  <c r="Z433" s="1"/>
  <c r="Z434" s="1"/>
  <c r="Z435" s="1"/>
  <c r="Z436" s="1"/>
  <c r="Z437" s="1"/>
  <c r="Z438" s="1"/>
  <c r="Z439" s="1"/>
  <c r="Z440" s="1"/>
  <c r="Z441" s="1"/>
  <c r="Z442" s="1"/>
  <c r="Z443" s="1"/>
  <c r="Z444" s="1"/>
  <c r="Z445" s="1"/>
  <c r="Z446" s="1"/>
  <c r="Z447" s="1"/>
  <c r="Z448" s="1"/>
  <c r="Z449" s="1"/>
  <c r="Z450" s="1"/>
  <c r="Z451" s="1"/>
  <c r="Z452" s="1"/>
  <c r="Z453" s="1"/>
  <c r="Z454" s="1"/>
  <c r="Z455" s="1"/>
  <c r="Z456" s="1"/>
  <c r="Z457" s="1"/>
  <c r="Z458" s="1"/>
  <c r="Z459" s="1"/>
  <c r="Z460" s="1"/>
  <c r="Z461" s="1"/>
  <c r="Z462" s="1"/>
  <c r="Z463" s="1"/>
  <c r="Z464" s="1"/>
  <c r="Z465" s="1"/>
  <c r="Z466" s="1"/>
  <c r="Z467" s="1"/>
  <c r="Z468" s="1"/>
  <c r="Z469" s="1"/>
  <c r="Z470" s="1"/>
  <c r="Z471" s="1"/>
  <c r="Z472" s="1"/>
  <c r="Z473" s="1"/>
  <c r="Z474" s="1"/>
  <c r="Z475" s="1"/>
  <c r="Z476" s="1"/>
  <c r="Z477" s="1"/>
  <c r="Z478" s="1"/>
  <c r="Z479" s="1"/>
  <c r="Z480" s="1"/>
  <c r="Z481" s="1"/>
  <c r="Z482" s="1"/>
  <c r="Z483" s="1"/>
  <c r="Z484" s="1"/>
  <c r="Z485" s="1"/>
  <c r="Z486" s="1"/>
  <c r="Z487" s="1"/>
  <c r="Z488" s="1"/>
  <c r="Z489" s="1"/>
  <c r="Z490" s="1"/>
  <c r="Z491" s="1"/>
  <c r="Z492" s="1"/>
  <c r="Z493" s="1"/>
  <c r="Z494" s="1"/>
  <c r="Z495" s="1"/>
  <c r="Z496" s="1"/>
  <c r="Z497" s="1"/>
  <c r="Z498" s="1"/>
  <c r="Z499" s="1"/>
  <c r="Z500" s="1"/>
  <c r="Z501" s="1"/>
  <c r="Z502" s="1"/>
  <c r="Z503" s="1"/>
  <c r="Z504" s="1"/>
  <c r="Z505" s="1"/>
  <c r="Z506" s="1"/>
  <c r="Z507" s="1"/>
  <c r="Z508" s="1"/>
  <c r="Z509" s="1"/>
  <c r="Z510" s="1"/>
  <c r="Z511" s="1"/>
  <c r="Z512" s="1"/>
  <c r="Z513" s="1"/>
  <c r="Z514" s="1"/>
  <c r="Z515" s="1"/>
  <c r="Z516" s="1"/>
  <c r="Z517" s="1"/>
  <c r="Z518" s="1"/>
  <c r="Z519" s="1"/>
  <c r="Z520" s="1"/>
  <c r="Z521" s="1"/>
  <c r="Z522" s="1"/>
  <c r="Z523" s="1"/>
  <c r="Z524" s="1"/>
  <c r="Z525" s="1"/>
  <c r="Z526" s="1"/>
  <c r="Z527" s="1"/>
  <c r="Z528" s="1"/>
  <c r="Z529" s="1"/>
  <c r="Z530" s="1"/>
  <c r="Z531" s="1"/>
  <c r="Z532" s="1"/>
  <c r="Z533" s="1"/>
  <c r="Z534" s="1"/>
  <c r="Z535" s="1"/>
  <c r="Z536" s="1"/>
  <c r="Z537" s="1"/>
  <c r="Z538" s="1"/>
  <c r="Z539" s="1"/>
  <c r="Z540" s="1"/>
  <c r="Z541" s="1"/>
  <c r="Z542" s="1"/>
  <c r="Z543" s="1"/>
  <c r="Z544" s="1"/>
  <c r="Z545" s="1"/>
  <c r="Z546" s="1"/>
  <c r="Z547" s="1"/>
  <c r="Z548" s="1"/>
  <c r="S21" l="1"/>
  <c r="V21" s="1"/>
  <c r="AO21" s="1"/>
  <c r="S17"/>
  <c r="V17" s="1"/>
  <c r="AO17" s="1"/>
  <c r="AR12"/>
  <c r="S18"/>
  <c r="V18" s="1"/>
  <c r="AO18" s="1"/>
  <c r="S14"/>
  <c r="V14" s="1"/>
  <c r="AO14" s="1"/>
  <c r="AR17"/>
  <c r="AR28"/>
  <c r="AS28" s="1"/>
  <c r="L28" s="1"/>
  <c r="L31" i="4" s="1"/>
  <c r="AR20" i="1"/>
  <c r="AR29"/>
  <c r="AR25"/>
  <c r="AS25" s="1"/>
  <c r="AR21"/>
  <c r="AR13"/>
  <c r="AR16"/>
  <c r="AR11"/>
  <c r="AR7"/>
  <c r="AR9"/>
  <c r="AR6"/>
  <c r="S22"/>
  <c r="V22" s="1"/>
  <c r="AO22" s="1"/>
  <c r="AP22" s="1"/>
  <c r="AL28"/>
  <c r="S19"/>
  <c r="S11"/>
  <c r="T11" s="1"/>
  <c r="AA11" s="1"/>
  <c r="S13"/>
  <c r="V13" s="1"/>
  <c r="AO13" s="1"/>
  <c r="S25"/>
  <c r="Y25" s="1"/>
  <c r="X25" s="1"/>
  <c r="S29"/>
  <c r="V29" s="1"/>
  <c r="AO29" s="1"/>
  <c r="AP29" s="1"/>
  <c r="AL25"/>
  <c r="S26"/>
  <c r="V26" s="1"/>
  <c r="AO26" s="1"/>
  <c r="AP26" s="1"/>
  <c r="AT27"/>
  <c r="S27"/>
  <c r="Y27" s="1"/>
  <c r="X27" s="1"/>
  <c r="AJ24"/>
  <c r="AT24"/>
  <c r="S23"/>
  <c r="Y23" s="1"/>
  <c r="X23" s="1"/>
  <c r="AE29"/>
  <c r="AE17"/>
  <c r="S15"/>
  <c r="AK26"/>
  <c r="AK22"/>
  <c r="AM22" s="1"/>
  <c r="S28"/>
  <c r="AK27"/>
  <c r="AM27" s="1"/>
  <c r="AT26"/>
  <c r="S24"/>
  <c r="AS23"/>
  <c r="AK23"/>
  <c r="AT22"/>
  <c r="S20"/>
  <c r="S16"/>
  <c r="S12"/>
  <c r="S8"/>
  <c r="T8" s="1"/>
  <c r="AA8" s="1"/>
  <c r="S6"/>
  <c r="T6" s="1"/>
  <c r="S10"/>
  <c r="T10" s="1"/>
  <c r="AA10" s="1"/>
  <c r="AK10" s="1"/>
  <c r="S9"/>
  <c r="T9" s="1"/>
  <c r="AA9" s="1"/>
  <c r="S7"/>
  <c r="T7" s="1"/>
  <c r="AA7" s="1"/>
  <c r="B8" i="3"/>
  <c r="B9" s="1"/>
  <c r="B10" s="1"/>
  <c r="B11" s="1"/>
  <c r="B12" s="1"/>
  <c r="B13" s="1"/>
  <c r="B14" s="1"/>
  <c r="B15" s="1"/>
  <c r="B16" s="1"/>
  <c r="B17" s="1"/>
  <c r="B18" s="1"/>
  <c r="B19" s="1"/>
  <c r="B20" s="1"/>
  <c r="B21" s="1"/>
  <c r="B22" s="1"/>
  <c r="B23" s="1"/>
  <c r="B24" s="1"/>
  <c r="B25" s="1"/>
  <c r="B26" s="1"/>
  <c r="B27" s="1"/>
  <c r="W7" i="1"/>
  <c r="AE7" s="1"/>
  <c r="W8"/>
  <c r="AE8" s="1"/>
  <c r="W9"/>
  <c r="AE9" s="1"/>
  <c r="W10"/>
  <c r="AE10" s="1"/>
  <c r="W11"/>
  <c r="AE11" s="1"/>
  <c r="Q56"/>
  <c r="Q57" s="1"/>
  <c r="Q58" s="1"/>
  <c r="Q59" s="1"/>
  <c r="Q60" s="1"/>
  <c r="Q61" s="1"/>
  <c r="Q62" s="1"/>
  <c r="Q63" s="1"/>
  <c r="Q64" s="1"/>
  <c r="Q65" s="1"/>
  <c r="Q66" s="1"/>
  <c r="Q67" s="1"/>
  <c r="P56"/>
  <c r="P57" s="1"/>
  <c r="P58" s="1"/>
  <c r="P59" s="1"/>
  <c r="P60" s="1"/>
  <c r="P61" s="1"/>
  <c r="P62" s="1"/>
  <c r="P63" s="1"/>
  <c r="P64" s="1"/>
  <c r="P65" s="1"/>
  <c r="P66" s="1"/>
  <c r="P67" s="1"/>
  <c r="O57"/>
  <c r="O58" s="1"/>
  <c r="O59" s="1"/>
  <c r="O60" s="1"/>
  <c r="O61" s="1"/>
  <c r="O62" s="1"/>
  <c r="O63" s="1"/>
  <c r="O64" s="1"/>
  <c r="O65" s="1"/>
  <c r="O66" s="1"/>
  <c r="O67" s="1"/>
  <c r="O56"/>
  <c r="N56"/>
  <c r="N57" s="1"/>
  <c r="N58" s="1"/>
  <c r="N59" s="1"/>
  <c r="N60" s="1"/>
  <c r="N61" s="1"/>
  <c r="N62" s="1"/>
  <c r="N63" s="1"/>
  <c r="N64" s="1"/>
  <c r="N65" s="1"/>
  <c r="N66" s="1"/>
  <c r="N67" s="1"/>
  <c r="M56"/>
  <c r="M57" s="1"/>
  <c r="M58" s="1"/>
  <c r="M59" s="1"/>
  <c r="M60" s="1"/>
  <c r="M61" s="1"/>
  <c r="M62" s="1"/>
  <c r="M63" s="1"/>
  <c r="M64" s="1"/>
  <c r="M65" s="1"/>
  <c r="M66" s="1"/>
  <c r="M67" s="1"/>
  <c r="L57"/>
  <c r="L58" s="1"/>
  <c r="L59" s="1"/>
  <c r="L60" s="1"/>
  <c r="L61" s="1"/>
  <c r="L62" s="1"/>
  <c r="L63" s="1"/>
  <c r="L64" s="1"/>
  <c r="L65" s="1"/>
  <c r="L66" s="1"/>
  <c r="L67" s="1"/>
  <c r="L56"/>
  <c r="G148"/>
  <c r="G149" s="1"/>
  <c r="G150" s="1"/>
  <c r="G151" s="1"/>
  <c r="F148"/>
  <c r="F149" s="1"/>
  <c r="F150" s="1"/>
  <c r="F151" s="1"/>
  <c r="G141"/>
  <c r="G142" s="1"/>
  <c r="G143" s="1"/>
  <c r="G144" s="1"/>
  <c r="F141"/>
  <c r="F142" s="1"/>
  <c r="F143" s="1"/>
  <c r="F144" s="1"/>
  <c r="G134"/>
  <c r="G135" s="1"/>
  <c r="G136" s="1"/>
  <c r="G137" s="1"/>
  <c r="F134"/>
  <c r="F135" s="1"/>
  <c r="F136" s="1"/>
  <c r="F137" s="1"/>
  <c r="G128"/>
  <c r="G129" s="1"/>
  <c r="G130" s="1"/>
  <c r="F128"/>
  <c r="F129" s="1"/>
  <c r="F130" s="1"/>
  <c r="G121"/>
  <c r="G122" s="1"/>
  <c r="G123" s="1"/>
  <c r="F121"/>
  <c r="F122" s="1"/>
  <c r="F123" s="1"/>
  <c r="G114"/>
  <c r="G115" s="1"/>
  <c r="G116" s="1"/>
  <c r="F114"/>
  <c r="F115" s="1"/>
  <c r="F116" s="1"/>
  <c r="G107"/>
  <c r="G108" s="1"/>
  <c r="G109" s="1"/>
  <c r="F107"/>
  <c r="F108" s="1"/>
  <c r="F109" s="1"/>
  <c r="G100"/>
  <c r="G101" s="1"/>
  <c r="G102" s="1"/>
  <c r="F100"/>
  <c r="F101" s="1"/>
  <c r="F102" s="1"/>
  <c r="G94"/>
  <c r="G95" s="1"/>
  <c r="F94"/>
  <c r="F95" s="1"/>
  <c r="G92"/>
  <c r="F92"/>
  <c r="G85"/>
  <c r="G87"/>
  <c r="G88" s="1"/>
  <c r="F87"/>
  <c r="F88" s="1"/>
  <c r="F85"/>
  <c r="G80"/>
  <c r="G81" s="1"/>
  <c r="F80"/>
  <c r="F81" s="1"/>
  <c r="G78"/>
  <c r="F78"/>
  <c r="G74"/>
  <c r="F74"/>
  <c r="G71"/>
  <c r="G72" s="1"/>
  <c r="F71"/>
  <c r="F72" s="1"/>
  <c r="F64"/>
  <c r="F65" s="1"/>
  <c r="F67" s="1"/>
  <c r="G64"/>
  <c r="G65" s="1"/>
  <c r="G67" s="1"/>
  <c r="F60"/>
  <c r="G57"/>
  <c r="G58" s="1"/>
  <c r="G59" s="1"/>
  <c r="F57"/>
  <c r="F58" s="1"/>
  <c r="F59" s="1"/>
  <c r="F53"/>
  <c r="G50"/>
  <c r="G51" s="1"/>
  <c r="G52" s="1"/>
  <c r="F50"/>
  <c r="F51" s="1"/>
  <c r="F52" s="1"/>
  <c r="W6"/>
  <c r="AE6" s="1"/>
  <c r="T21" l="1"/>
  <c r="AA21" s="1"/>
  <c r="AK21" s="1"/>
  <c r="AG22"/>
  <c r="AB21"/>
  <c r="Y22"/>
  <c r="X22" s="1"/>
  <c r="Y21"/>
  <c r="X21" s="1"/>
  <c r="AA24" i="4"/>
  <c r="Y17" i="1"/>
  <c r="X17" s="1"/>
  <c r="T17"/>
  <c r="AA17" s="1"/>
  <c r="AK17" s="1"/>
  <c r="AA20" i="4"/>
  <c r="AB17" i="1"/>
  <c r="AA21" i="4"/>
  <c r="Y14" i="1"/>
  <c r="X14" s="1"/>
  <c r="AB14"/>
  <c r="AB18"/>
  <c r="Y18"/>
  <c r="X18" s="1"/>
  <c r="T14"/>
  <c r="Z14" s="1"/>
  <c r="AP14" s="1"/>
  <c r="T18"/>
  <c r="Z18" s="1"/>
  <c r="T27"/>
  <c r="Z27" s="1"/>
  <c r="AA17" i="4"/>
  <c r="AA32"/>
  <c r="AB22" i="1"/>
  <c r="AD22" s="1"/>
  <c r="T22"/>
  <c r="H22" s="1"/>
  <c r="T19"/>
  <c r="AA25" i="4"/>
  <c r="L25" i="1"/>
  <c r="L28" i="4" s="1"/>
  <c r="AH25" i="1"/>
  <c r="AA29" i="4"/>
  <c r="T25" i="1"/>
  <c r="AA25" s="1"/>
  <c r="AB19"/>
  <c r="Y19"/>
  <c r="X19" s="1"/>
  <c r="V19"/>
  <c r="AO19" s="1"/>
  <c r="AA16" i="4"/>
  <c r="Y13" i="1"/>
  <c r="X13" s="1"/>
  <c r="AB13"/>
  <c r="T13"/>
  <c r="Z13" s="1"/>
  <c r="AP13" s="1"/>
  <c r="M22"/>
  <c r="M25" i="4" s="1"/>
  <c r="M27" i="1"/>
  <c r="M30" i="4" s="1"/>
  <c r="AB29" i="1"/>
  <c r="V23"/>
  <c r="Y29"/>
  <c r="X29" s="1"/>
  <c r="AB26"/>
  <c r="V25"/>
  <c r="AH26"/>
  <c r="T26"/>
  <c r="AA26" s="1"/>
  <c r="AB25"/>
  <c r="AD25" s="1"/>
  <c r="Y26"/>
  <c r="X26" s="1"/>
  <c r="T29"/>
  <c r="AA29" s="1"/>
  <c r="T23"/>
  <c r="AA23" s="1"/>
  <c r="AH23"/>
  <c r="AB23"/>
  <c r="AG27"/>
  <c r="AB27"/>
  <c r="AC27" s="1"/>
  <c r="V27"/>
  <c r="Y15"/>
  <c r="X15" s="1"/>
  <c r="T15"/>
  <c r="AB15"/>
  <c r="V15"/>
  <c r="T24"/>
  <c r="AB24"/>
  <c r="AH24"/>
  <c r="V24"/>
  <c r="Y24"/>
  <c r="X24" s="1"/>
  <c r="AM26"/>
  <c r="M26" s="1"/>
  <c r="M29" i="4" s="1"/>
  <c r="AL23" i="1"/>
  <c r="L23" s="1"/>
  <c r="L26" i="4" s="1"/>
  <c r="T12" i="1"/>
  <c r="AB12"/>
  <c r="V12"/>
  <c r="Y12"/>
  <c r="X12" s="1"/>
  <c r="T20"/>
  <c r="AB20"/>
  <c r="Y20"/>
  <c r="X20" s="1"/>
  <c r="V20"/>
  <c r="T16"/>
  <c r="AB16"/>
  <c r="Y16"/>
  <c r="X16" s="1"/>
  <c r="V16"/>
  <c r="T28"/>
  <c r="AB28"/>
  <c r="Y28"/>
  <c r="X28" s="1"/>
  <c r="V28"/>
  <c r="AF29"/>
  <c r="AH29" s="1"/>
  <c r="AK8"/>
  <c r="Z6"/>
  <c r="AA6"/>
  <c r="AK6" s="1"/>
  <c r="U10"/>
  <c r="AB8"/>
  <c r="M18" i="2"/>
  <c r="M19" s="1"/>
  <c r="M20" s="1"/>
  <c r="M21" s="1"/>
  <c r="M22" s="1"/>
  <c r="M23" s="1"/>
  <c r="M24" s="1"/>
  <c r="M25" s="1"/>
  <c r="M26" s="1"/>
  <c r="M27" s="1"/>
  <c r="M28" s="1"/>
  <c r="U21" i="1" l="1"/>
  <c r="H27"/>
  <c r="H30" i="4" s="1"/>
  <c r="Z21" i="1"/>
  <c r="AJ21" s="1"/>
  <c r="AL21" s="1"/>
  <c r="AA18"/>
  <c r="AK18" s="1"/>
  <c r="AA22"/>
  <c r="AA27"/>
  <c r="U22"/>
  <c r="U17"/>
  <c r="Z17"/>
  <c r="AJ17" s="1"/>
  <c r="Z19"/>
  <c r="AC19" s="1"/>
  <c r="AF17"/>
  <c r="AH17" s="1"/>
  <c r="U18"/>
  <c r="AA19"/>
  <c r="AK19" s="1"/>
  <c r="AD14"/>
  <c r="AF18"/>
  <c r="AH18" s="1"/>
  <c r="AD21"/>
  <c r="U19"/>
  <c r="AA14"/>
  <c r="AK14" s="1"/>
  <c r="Z22"/>
  <c r="U27"/>
  <c r="U14"/>
  <c r="AC22"/>
  <c r="H25"/>
  <c r="H28" i="4" s="1"/>
  <c r="Z25" i="1"/>
  <c r="AJ25" s="1"/>
  <c r="AM25" s="1"/>
  <c r="U25"/>
  <c r="U26"/>
  <c r="AC13"/>
  <c r="AO28"/>
  <c r="AP28" s="1"/>
  <c r="AA31" i="4"/>
  <c r="AO23" i="1"/>
  <c r="AP23" s="1"/>
  <c r="AA26" i="4"/>
  <c r="Z23" i="1"/>
  <c r="AC23" s="1"/>
  <c r="AC17"/>
  <c r="AA28" i="4"/>
  <c r="AO25" i="1"/>
  <c r="AP25" s="1"/>
  <c r="AO24"/>
  <c r="AP24" s="1"/>
  <c r="AA27" i="4"/>
  <c r="AO27" i="1"/>
  <c r="AP27" s="1"/>
  <c r="AA30" i="4"/>
  <c r="H29" i="1"/>
  <c r="H32" i="4" s="1"/>
  <c r="AJ18" i="1"/>
  <c r="AP18"/>
  <c r="AQ18" s="1"/>
  <c r="AJ13"/>
  <c r="AF13"/>
  <c r="AH13" s="1"/>
  <c r="AA22" i="4"/>
  <c r="AA19"/>
  <c r="AO16" i="1"/>
  <c r="AA18" i="4"/>
  <c r="AO15" i="1"/>
  <c r="AA23" i="4"/>
  <c r="AO20" i="1"/>
  <c r="AA15" i="4"/>
  <c r="AO12" i="1"/>
  <c r="AQ13"/>
  <c r="AA13"/>
  <c r="U13"/>
  <c r="AQ27"/>
  <c r="AS27" s="1"/>
  <c r="AQ25"/>
  <c r="AT25" s="1"/>
  <c r="Z26"/>
  <c r="AQ26" s="1"/>
  <c r="AS26" s="1"/>
  <c r="U29"/>
  <c r="AQ22"/>
  <c r="AS22" s="1"/>
  <c r="AD27"/>
  <c r="H23"/>
  <c r="H26" i="4" s="1"/>
  <c r="Z29" i="1"/>
  <c r="AC25"/>
  <c r="AG25" s="1"/>
  <c r="I25" s="1"/>
  <c r="I28" i="4" s="1"/>
  <c r="AF22" i="1"/>
  <c r="AH22" s="1"/>
  <c r="I22" s="1"/>
  <c r="I25" i="4" s="1"/>
  <c r="AJ22" i="1"/>
  <c r="AL22" s="1"/>
  <c r="AD26"/>
  <c r="AJ26"/>
  <c r="AL26" s="1"/>
  <c r="U23"/>
  <c r="AD23"/>
  <c r="AJ23"/>
  <c r="AM23" s="1"/>
  <c r="H25" i="4"/>
  <c r="AF27" i="1"/>
  <c r="AH27" s="1"/>
  <c r="I27" s="1"/>
  <c r="I30" i="4" s="1"/>
  <c r="AJ27" i="1"/>
  <c r="AL27" s="1"/>
  <c r="AQ23"/>
  <c r="AT23" s="1"/>
  <c r="AG23"/>
  <c r="I23" s="1"/>
  <c r="I26" i="4" s="1"/>
  <c r="AC26" i="1"/>
  <c r="AL29"/>
  <c r="AD18"/>
  <c r="AC21"/>
  <c r="AJ14"/>
  <c r="AF14"/>
  <c r="AH14" s="1"/>
  <c r="U16"/>
  <c r="AA16"/>
  <c r="Z16"/>
  <c r="AA20"/>
  <c r="AK20" s="1"/>
  <c r="U20"/>
  <c r="Z20"/>
  <c r="AF20" s="1"/>
  <c r="AH20" s="1"/>
  <c r="AA12"/>
  <c r="AK12" s="1"/>
  <c r="U12"/>
  <c r="Z12"/>
  <c r="AD12" s="1"/>
  <c r="U24"/>
  <c r="AA24"/>
  <c r="AK24" s="1"/>
  <c r="Z24"/>
  <c r="AC24" s="1"/>
  <c r="AG24" s="1"/>
  <c r="H24" s="1"/>
  <c r="H27" i="4" s="1"/>
  <c r="U15" i="1"/>
  <c r="AA15"/>
  <c r="AK15" s="1"/>
  <c r="Z15"/>
  <c r="AQ14"/>
  <c r="AD13"/>
  <c r="AC18"/>
  <c r="AC14"/>
  <c r="AD16"/>
  <c r="AD24"/>
  <c r="AA28"/>
  <c r="Z28"/>
  <c r="U28"/>
  <c r="AB10"/>
  <c r="V10"/>
  <c r="Y10"/>
  <c r="X10" s="1"/>
  <c r="AB9"/>
  <c r="AD9" s="1"/>
  <c r="Z9"/>
  <c r="V9"/>
  <c r="Y9"/>
  <c r="X9" s="1"/>
  <c r="Z8"/>
  <c r="AD8" s="1"/>
  <c r="Y8"/>
  <c r="X8" s="1"/>
  <c r="V8"/>
  <c r="U11"/>
  <c r="U6"/>
  <c r="Z10"/>
  <c r="AB7"/>
  <c r="V7"/>
  <c r="Y7"/>
  <c r="X7" s="1"/>
  <c r="AB11"/>
  <c r="V11"/>
  <c r="Y11"/>
  <c r="X11" s="1"/>
  <c r="V6"/>
  <c r="AB6"/>
  <c r="AD6" s="1"/>
  <c r="Y6"/>
  <c r="X6" s="1"/>
  <c r="AJ15" l="1"/>
  <c r="AM15" s="1"/>
  <c r="AF15"/>
  <c r="AH15" s="1"/>
  <c r="AM17"/>
  <c r="AL17"/>
  <c r="AM21"/>
  <c r="AP21"/>
  <c r="AQ21" s="1"/>
  <c r="AF21"/>
  <c r="AH21" s="1"/>
  <c r="AL18"/>
  <c r="AP17"/>
  <c r="AQ17" s="1"/>
  <c r="AT17" s="1"/>
  <c r="M17" s="1"/>
  <c r="M20" i="4" s="1"/>
  <c r="AD17" i="1"/>
  <c r="AG17" s="1"/>
  <c r="AD19"/>
  <c r="AG19" s="1"/>
  <c r="H19" s="1"/>
  <c r="H22" i="4" s="1"/>
  <c r="AJ19" i="1"/>
  <c r="AL19" s="1"/>
  <c r="AG14"/>
  <c r="H14" s="1"/>
  <c r="H17" i="4" s="1"/>
  <c r="AP19" i="1"/>
  <c r="AQ19" s="1"/>
  <c r="AS19" s="1"/>
  <c r="L19" s="1"/>
  <c r="L22" i="4" s="1"/>
  <c r="AF19" i="1"/>
  <c r="AH19" s="1"/>
  <c r="AM18"/>
  <c r="AS18"/>
  <c r="L18" s="1"/>
  <c r="L21" i="4" s="1"/>
  <c r="AT18" i="1"/>
  <c r="M18" s="1"/>
  <c r="M21" i="4" s="1"/>
  <c r="M25" i="1"/>
  <c r="M28" i="4" s="1"/>
  <c r="AG21" i="1"/>
  <c r="AT19"/>
  <c r="AG13"/>
  <c r="L26"/>
  <c r="L29" i="4" s="1"/>
  <c r="AP20" i="1"/>
  <c r="AQ20" s="1"/>
  <c r="AP16"/>
  <c r="AQ16" s="1"/>
  <c r="AL15"/>
  <c r="AT13"/>
  <c r="AS13"/>
  <c r="AT14"/>
  <c r="AS14"/>
  <c r="AM14"/>
  <c r="AL14"/>
  <c r="AJ9"/>
  <c r="AF9"/>
  <c r="AH9" s="1"/>
  <c r="AM13"/>
  <c r="AL13"/>
  <c r="AP12"/>
  <c r="AQ12" s="1"/>
  <c r="AP15"/>
  <c r="AQ15" s="1"/>
  <c r="AA10" i="4"/>
  <c r="AO7" i="1"/>
  <c r="AA11" i="4"/>
  <c r="AO8" i="1"/>
  <c r="AP8" s="1"/>
  <c r="AQ8" s="1"/>
  <c r="AA12" i="4"/>
  <c r="AO9" i="1"/>
  <c r="AP9" s="1"/>
  <c r="AA13" i="4"/>
  <c r="AO10" i="1"/>
  <c r="AP10" s="1"/>
  <c r="AQ10" s="1"/>
  <c r="AA14" i="4"/>
  <c r="AO11" i="1"/>
  <c r="AA9" i="4"/>
  <c r="AO6" i="1"/>
  <c r="AP6" s="1"/>
  <c r="L22"/>
  <c r="L27"/>
  <c r="L30" i="4" s="1"/>
  <c r="M23" i="1"/>
  <c r="M26" i="4" s="1"/>
  <c r="AJ29" i="1"/>
  <c r="AM29" s="1"/>
  <c r="AQ29"/>
  <c r="AG26"/>
  <c r="I26" s="1"/>
  <c r="I29" i="4" s="1"/>
  <c r="AC29" i="1"/>
  <c r="AN25"/>
  <c r="O25" s="1"/>
  <c r="O28" i="4" s="1"/>
  <c r="AD29" i="1"/>
  <c r="AN23"/>
  <c r="AM24"/>
  <c r="M24" s="1"/>
  <c r="M27" i="4" s="1"/>
  <c r="AL24" i="1"/>
  <c r="I24"/>
  <c r="I27" i="4" s="1"/>
  <c r="H26" i="1"/>
  <c r="AQ24"/>
  <c r="AS24" s="1"/>
  <c r="AJ28"/>
  <c r="AM28" s="1"/>
  <c r="AF28"/>
  <c r="AH28" s="1"/>
  <c r="H28" s="1"/>
  <c r="H31" i="4" s="1"/>
  <c r="AD20" i="1"/>
  <c r="AJ20"/>
  <c r="AG18"/>
  <c r="AC20"/>
  <c r="AQ28"/>
  <c r="AT28" s="1"/>
  <c r="AJ12"/>
  <c r="AF12"/>
  <c r="AH12" s="1"/>
  <c r="AJ16"/>
  <c r="AF16"/>
  <c r="AH16" s="1"/>
  <c r="AC15"/>
  <c r="AD15"/>
  <c r="AD28"/>
  <c r="AC12"/>
  <c r="AG12" s="1"/>
  <c r="AC16"/>
  <c r="AG16" s="1"/>
  <c r="AC28"/>
  <c r="AG28" s="1"/>
  <c r="I28" s="1"/>
  <c r="AJ10"/>
  <c r="AM10" s="1"/>
  <c r="AF8"/>
  <c r="AH8" s="1"/>
  <c r="AJ8"/>
  <c r="AM8" s="1"/>
  <c r="AC8"/>
  <c r="AG8" s="1"/>
  <c r="H8" s="1"/>
  <c r="H11" i="4" s="1"/>
  <c r="AC9" i="1"/>
  <c r="AG9" s="1"/>
  <c r="U9"/>
  <c r="U8"/>
  <c r="AD10"/>
  <c r="U7"/>
  <c r="Z7"/>
  <c r="AC10"/>
  <c r="AJ6"/>
  <c r="AF10"/>
  <c r="AH10" s="1"/>
  <c r="Z11"/>
  <c r="AJ11" s="1"/>
  <c r="H21" l="1"/>
  <c r="H24" i="4" s="1"/>
  <c r="AS17" i="1"/>
  <c r="L17" s="1"/>
  <c r="L20" i="4" s="1"/>
  <c r="AS21" i="1"/>
  <c r="L21" s="1"/>
  <c r="L24" i="4" s="1"/>
  <c r="AT21" i="1"/>
  <c r="M21" s="1"/>
  <c r="M24" i="4" s="1"/>
  <c r="AM19" i="1"/>
  <c r="I14"/>
  <c r="I17" i="4" s="1"/>
  <c r="I13" i="1"/>
  <c r="I16" i="4" s="1"/>
  <c r="H13" i="1"/>
  <c r="H16" i="4" s="1"/>
  <c r="I12" i="1"/>
  <c r="I15" i="4" s="1"/>
  <c r="I21" i="1"/>
  <c r="I24" i="4" s="1"/>
  <c r="I19" i="1"/>
  <c r="AT12"/>
  <c r="AS12"/>
  <c r="L12" s="1"/>
  <c r="L15" i="4" s="1"/>
  <c r="H16" i="1"/>
  <c r="H19" i="4" s="1"/>
  <c r="H12" i="1"/>
  <c r="H15" i="4" s="1"/>
  <c r="AL16" i="1"/>
  <c r="AM16"/>
  <c r="AM9"/>
  <c r="AL9"/>
  <c r="AM12"/>
  <c r="AL12"/>
  <c r="AL6"/>
  <c r="AM6"/>
  <c r="AS16"/>
  <c r="AT16"/>
  <c r="M16" s="1"/>
  <c r="M19" i="4" s="1"/>
  <c r="AG20" i="1"/>
  <c r="M19"/>
  <c r="M22" i="4" s="1"/>
  <c r="AS8" i="1"/>
  <c r="AT8"/>
  <c r="M8" s="1"/>
  <c r="M11" i="4" s="1"/>
  <c r="I16" i="1"/>
  <c r="I19" i="4" s="1"/>
  <c r="L13" i="1"/>
  <c r="L16" i="4" s="1"/>
  <c r="H17" i="1"/>
  <c r="I17"/>
  <c r="I20" i="4" s="1"/>
  <c r="AP11" i="1"/>
  <c r="AQ11" s="1"/>
  <c r="M14"/>
  <c r="M17" i="4" s="1"/>
  <c r="M12" i="1"/>
  <c r="M15" i="4" s="1"/>
  <c r="AP7" i="1"/>
  <c r="AQ7" s="1"/>
  <c r="AQ9"/>
  <c r="L14"/>
  <c r="L17" i="4" s="1"/>
  <c r="L16" i="1"/>
  <c r="L19" i="4" s="1"/>
  <c r="M13" i="1"/>
  <c r="M16" i="4" s="1"/>
  <c r="AS15" i="1"/>
  <c r="L15" s="1"/>
  <c r="L18" i="4" s="1"/>
  <c r="AT15" i="1"/>
  <c r="M15" s="1"/>
  <c r="M18" i="4" s="1"/>
  <c r="AT20" i="1"/>
  <c r="AS20"/>
  <c r="AM20"/>
  <c r="AL20"/>
  <c r="AL11"/>
  <c r="AM11"/>
  <c r="AJ7"/>
  <c r="AF7"/>
  <c r="AH7" s="1"/>
  <c r="H9"/>
  <c r="H12" i="4" s="1"/>
  <c r="AG15" i="1"/>
  <c r="H15" s="1"/>
  <c r="H18"/>
  <c r="H21" i="4" s="1"/>
  <c r="I18" i="1"/>
  <c r="I21" i="4" s="1"/>
  <c r="L25"/>
  <c r="AN22" i="1"/>
  <c r="L24"/>
  <c r="L27" i="4" s="1"/>
  <c r="M28" i="1"/>
  <c r="M31" i="4" s="1"/>
  <c r="AN27" i="1"/>
  <c r="AS29"/>
  <c r="L29" s="1"/>
  <c r="L32" i="4" s="1"/>
  <c r="AT29" i="1"/>
  <c r="M29" s="1"/>
  <c r="M32" i="4" s="1"/>
  <c r="O23" i="1"/>
  <c r="N23"/>
  <c r="Q25"/>
  <c r="Q28" i="4" s="1"/>
  <c r="N25" i="1"/>
  <c r="AN24"/>
  <c r="N24" s="1"/>
  <c r="N27" i="4" s="1"/>
  <c r="AG29" i="1"/>
  <c r="I29" s="1"/>
  <c r="H29" i="4"/>
  <c r="AN26" i="1"/>
  <c r="I31" i="4"/>
  <c r="AL10" i="1"/>
  <c r="AS10"/>
  <c r="AT10"/>
  <c r="AL8"/>
  <c r="AQ6"/>
  <c r="I9"/>
  <c r="I12" i="4" s="1"/>
  <c r="I8" i="1"/>
  <c r="I11" i="4" s="1"/>
  <c r="AD7" i="1"/>
  <c r="AG10"/>
  <c r="H10" s="1"/>
  <c r="H13" i="4" s="1"/>
  <c r="AC7" i="1"/>
  <c r="AF11"/>
  <c r="AH11" s="1"/>
  <c r="AC6"/>
  <c r="AG6" s="1"/>
  <c r="AF6"/>
  <c r="AH6" s="1"/>
  <c r="AC11"/>
  <c r="AD11"/>
  <c r="AN21" l="1"/>
  <c r="O21" s="1"/>
  <c r="O24" i="4" s="1"/>
  <c r="I20" i="1"/>
  <c r="I23" i="4" s="1"/>
  <c r="H20" i="1"/>
  <c r="H23" i="4" s="1"/>
  <c r="AN19" i="1"/>
  <c r="N19" s="1"/>
  <c r="I22" i="4"/>
  <c r="AT9" i="1"/>
  <c r="M9" s="1"/>
  <c r="M12" i="4" s="1"/>
  <c r="AS9" i="1"/>
  <c r="L9" s="1"/>
  <c r="L12" i="4" s="1"/>
  <c r="AS6" i="1"/>
  <c r="AT6"/>
  <c r="AN17"/>
  <c r="O17" s="1"/>
  <c r="O20" i="4" s="1"/>
  <c r="L8" i="1"/>
  <c r="L11" i="4" s="1"/>
  <c r="AN13" i="1"/>
  <c r="N13" s="1"/>
  <c r="P13" s="1"/>
  <c r="P16" i="4" s="1"/>
  <c r="AG11" i="1"/>
  <c r="I11" s="1"/>
  <c r="I14" i="4" s="1"/>
  <c r="H20"/>
  <c r="AN12" i="1"/>
  <c r="O12" s="1"/>
  <c r="M20"/>
  <c r="M23" i="4" s="1"/>
  <c r="AN16" i="1"/>
  <c r="N16" s="1"/>
  <c r="L20"/>
  <c r="AN14"/>
  <c r="AT7"/>
  <c r="AS7"/>
  <c r="AM7"/>
  <c r="AL7"/>
  <c r="AS11"/>
  <c r="AT11"/>
  <c r="I15"/>
  <c r="I18" i="4" s="1"/>
  <c r="H18"/>
  <c r="AN18" i="1"/>
  <c r="O18" s="1"/>
  <c r="O24"/>
  <c r="Q24" s="1"/>
  <c r="Q27" i="4" s="1"/>
  <c r="N27" i="1"/>
  <c r="O27"/>
  <c r="O22"/>
  <c r="N22"/>
  <c r="AN28"/>
  <c r="N28" s="1"/>
  <c r="N31" i="4" s="1"/>
  <c r="P24" i="1"/>
  <c r="P27" i="4" s="1"/>
  <c r="P25" i="1"/>
  <c r="P28" i="4" s="1"/>
  <c r="N28"/>
  <c r="Q23" i="1"/>
  <c r="Q26" i="4" s="1"/>
  <c r="O26"/>
  <c r="I32"/>
  <c r="AN29" i="1"/>
  <c r="N26" i="4"/>
  <c r="P23" i="1"/>
  <c r="P26" i="4" s="1"/>
  <c r="O26" i="1"/>
  <c r="N26"/>
  <c r="H6"/>
  <c r="H9" i="4" s="1"/>
  <c r="I10" i="1"/>
  <c r="I13" i="4" s="1"/>
  <c r="L10" i="1"/>
  <c r="M10"/>
  <c r="M13" i="4" s="1"/>
  <c r="AG7" i="1"/>
  <c r="I7" s="1"/>
  <c r="I10" i="4" s="1"/>
  <c r="I6" i="1"/>
  <c r="I9" i="4" s="1"/>
  <c r="Q21" i="1" l="1"/>
  <c r="Q24" i="4" s="1"/>
  <c r="N21" i="1"/>
  <c r="P21" s="1"/>
  <c r="P24" i="4" s="1"/>
  <c r="O19" i="1"/>
  <c r="Q19" s="1"/>
  <c r="Q22" i="4" s="1"/>
  <c r="H11" i="1"/>
  <c r="H14" i="4" s="1"/>
  <c r="AN9" i="1"/>
  <c r="O9" s="1"/>
  <c r="O12" i="4" s="1"/>
  <c r="M7" i="1"/>
  <c r="M10" i="4" s="1"/>
  <c r="N17" i="1"/>
  <c r="P17" s="1"/>
  <c r="P20" i="4" s="1"/>
  <c r="Q17" i="1"/>
  <c r="Q20" i="4" s="1"/>
  <c r="AN8" i="1"/>
  <c r="N8" s="1"/>
  <c r="N11" i="4" s="1"/>
  <c r="N16"/>
  <c r="O13" i="1"/>
  <c r="O16" i="4" s="1"/>
  <c r="O16" i="1"/>
  <c r="O19" i="4" s="1"/>
  <c r="N12" i="1"/>
  <c r="N15" i="4" s="1"/>
  <c r="N14" i="1"/>
  <c r="O14"/>
  <c r="L23" i="4"/>
  <c r="AN20" i="1"/>
  <c r="AN15"/>
  <c r="N15" s="1"/>
  <c r="P15" s="1"/>
  <c r="P18" i="4" s="1"/>
  <c r="N18" i="1"/>
  <c r="N21" i="4" s="1"/>
  <c r="O27"/>
  <c r="O28" i="1"/>
  <c r="Q28" s="1"/>
  <c r="Q31" i="4" s="1"/>
  <c r="N30"/>
  <c r="P27" i="1"/>
  <c r="P30" i="4" s="1"/>
  <c r="O30"/>
  <c r="Q27" i="1"/>
  <c r="Q30" i="4" s="1"/>
  <c r="Q22" i="1"/>
  <c r="Q25" i="4" s="1"/>
  <c r="O25"/>
  <c r="P22" i="1"/>
  <c r="P25" i="4" s="1"/>
  <c r="N25"/>
  <c r="P28" i="1"/>
  <c r="P31" i="4" s="1"/>
  <c r="N29" i="1"/>
  <c r="O29"/>
  <c r="N29" i="4"/>
  <c r="P26" i="1"/>
  <c r="P29" i="4" s="1"/>
  <c r="Q26" i="1"/>
  <c r="Q29" i="4" s="1"/>
  <c r="O29"/>
  <c r="Q18" i="1"/>
  <c r="Q21" i="4" s="1"/>
  <c r="O21"/>
  <c r="AN10" i="1"/>
  <c r="N10" s="1"/>
  <c r="N13" i="4" s="1"/>
  <c r="L13"/>
  <c r="P16" i="1"/>
  <c r="P19" i="4" s="1"/>
  <c r="N19"/>
  <c r="P19" i="1"/>
  <c r="P22" i="4" s="1"/>
  <c r="N22"/>
  <c r="Q12" i="1"/>
  <c r="Q15" i="4" s="1"/>
  <c r="O15"/>
  <c r="L6" i="1"/>
  <c r="L7"/>
  <c r="L10" i="4" s="1"/>
  <c r="L11" i="1"/>
  <c r="M11"/>
  <c r="M14" i="4" s="1"/>
  <c r="H7" i="1"/>
  <c r="H10" i="4" s="1"/>
  <c r="N24" l="1"/>
  <c r="O22"/>
  <c r="P8" i="1"/>
  <c r="P11" i="4" s="1"/>
  <c r="Q9" i="1"/>
  <c r="Q12" i="4" s="1"/>
  <c r="N9" i="1"/>
  <c r="N12" i="4" s="1"/>
  <c r="O8" i="1"/>
  <c r="O11" i="4" s="1"/>
  <c r="Q13" i="1"/>
  <c r="Q16" i="4" s="1"/>
  <c r="N20"/>
  <c r="Q16" i="1"/>
  <c r="Q19" i="4" s="1"/>
  <c r="P12" i="1"/>
  <c r="P15" i="4" s="1"/>
  <c r="N17"/>
  <c r="P14" i="1"/>
  <c r="P17" i="4" s="1"/>
  <c r="O17"/>
  <c r="Q14" i="1"/>
  <c r="Q17" i="4" s="1"/>
  <c r="O20" i="1"/>
  <c r="N20"/>
  <c r="O31" i="4"/>
  <c r="O15" i="1"/>
  <c r="Q15" s="1"/>
  <c r="Q18" i="4" s="1"/>
  <c r="N18"/>
  <c r="P18" i="1"/>
  <c r="P21" i="4" s="1"/>
  <c r="P29" i="1"/>
  <c r="P32" i="4" s="1"/>
  <c r="N32"/>
  <c r="Q29" i="1"/>
  <c r="Q32" i="4" s="1"/>
  <c r="O32"/>
  <c r="AN11" i="1"/>
  <c r="N11" s="1"/>
  <c r="N14" i="4" s="1"/>
  <c r="L14"/>
  <c r="AN7" i="1"/>
  <c r="O7" s="1"/>
  <c r="O10" i="4" s="1"/>
  <c r="P10" i="1"/>
  <c r="P13" i="4" s="1"/>
  <c r="O10" i="1"/>
  <c r="O13" i="4" s="1"/>
  <c r="L9"/>
  <c r="M6" i="1"/>
  <c r="M9" i="4" s="1"/>
  <c r="P9" i="1" l="1"/>
  <c r="P12" i="4" s="1"/>
  <c r="Q8" i="1"/>
  <c r="Q11" i="4" s="1"/>
  <c r="Q20" i="1"/>
  <c r="Q23" i="4" s="1"/>
  <c r="O23"/>
  <c r="N23"/>
  <c r="P20" i="1"/>
  <c r="P23" i="4" s="1"/>
  <c r="O18"/>
  <c r="AN6" i="1"/>
  <c r="N6" s="1"/>
  <c r="N9" i="4" s="1"/>
  <c r="Q10" i="1"/>
  <c r="Q13" i="4" s="1"/>
  <c r="O11" i="1"/>
  <c r="P11"/>
  <c r="P14" i="4" s="1"/>
  <c r="Q7" i="1"/>
  <c r="Q10" i="4" s="1"/>
  <c r="N7" i="1"/>
  <c r="N10" i="4" s="1"/>
  <c r="Q11" i="1" l="1"/>
  <c r="Q14" i="4" s="1"/>
  <c r="O14"/>
  <c r="O6" i="1"/>
  <c r="O9" i="4" s="1"/>
  <c r="P6" i="1"/>
  <c r="P9" i="4" s="1"/>
  <c r="P7" i="1"/>
  <c r="P10" i="4" s="1"/>
  <c r="P33" l="1"/>
  <c r="P7" s="1"/>
  <c r="Q6" i="1"/>
  <c r="Q9" i="4" s="1"/>
  <c r="Q33" s="1"/>
  <c r="Q7" s="1"/>
</calcChain>
</file>

<file path=xl/sharedStrings.xml><?xml version="1.0" encoding="utf-8"?>
<sst xmlns="http://schemas.openxmlformats.org/spreadsheetml/2006/main" count="532" uniqueCount="240">
  <si>
    <t>N</t>
  </si>
  <si>
    <t>O</t>
  </si>
  <si>
    <t>Z</t>
  </si>
  <si>
    <t>W</t>
  </si>
  <si>
    <t>-</t>
  </si>
  <si>
    <t>NZ</t>
  </si>
  <si>
    <t>Allen</t>
  </si>
  <si>
    <t>Spel</t>
  </si>
  <si>
    <t>Gever</t>
  </si>
  <si>
    <t>Kwetsbaar</t>
  </si>
  <si>
    <t>Wij</t>
  </si>
  <si>
    <t>Zij</t>
  </si>
  <si>
    <t>Contract</t>
  </si>
  <si>
    <t>Resultaat</t>
  </si>
  <si>
    <t>Score</t>
  </si>
  <si>
    <t>Score-correctie</t>
  </si>
  <si>
    <t>IMP</t>
  </si>
  <si>
    <t>Gecorrigeerde   score</t>
  </si>
  <si>
    <t># troeven</t>
  </si>
  <si>
    <t>5H!</t>
  </si>
  <si>
    <t>contract</t>
  </si>
  <si>
    <t>kleur</t>
  </si>
  <si>
    <t>5S!</t>
  </si>
  <si>
    <t>5R!</t>
  </si>
  <si>
    <t>1K</t>
  </si>
  <si>
    <t>3SA</t>
  </si>
  <si>
    <t>4H</t>
  </si>
  <si>
    <t>2S</t>
  </si>
  <si>
    <t>1R</t>
  </si>
  <si>
    <t>2R</t>
  </si>
  <si>
    <t>3R</t>
  </si>
  <si>
    <t>1R!</t>
  </si>
  <si>
    <t>2R!</t>
  </si>
  <si>
    <t>3R!</t>
  </si>
  <si>
    <t>1S</t>
  </si>
  <si>
    <t>3S</t>
  </si>
  <si>
    <t>pas</t>
  </si>
  <si>
    <t>1H</t>
  </si>
  <si>
    <t>1SA</t>
  </si>
  <si>
    <t>2K</t>
  </si>
  <si>
    <t>2H</t>
  </si>
  <si>
    <t>2SA</t>
  </si>
  <si>
    <t>3K</t>
  </si>
  <si>
    <t>3H</t>
  </si>
  <si>
    <t>4K</t>
  </si>
  <si>
    <t>4R</t>
  </si>
  <si>
    <t>4S</t>
  </si>
  <si>
    <t>4SA</t>
  </si>
  <si>
    <t>5K</t>
  </si>
  <si>
    <t>5R</t>
  </si>
  <si>
    <t>5H</t>
  </si>
  <si>
    <t>5S</t>
  </si>
  <si>
    <t>5SA</t>
  </si>
  <si>
    <t>6K</t>
  </si>
  <si>
    <t>6R</t>
  </si>
  <si>
    <t>6H</t>
  </si>
  <si>
    <t>6S</t>
  </si>
  <si>
    <t>6SA</t>
  </si>
  <si>
    <t>7K</t>
  </si>
  <si>
    <t>7R</t>
  </si>
  <si>
    <t>7H</t>
  </si>
  <si>
    <t>7S</t>
  </si>
  <si>
    <t>7SA</t>
  </si>
  <si>
    <t>1K!</t>
  </si>
  <si>
    <t>1H!</t>
  </si>
  <si>
    <t>1S!</t>
  </si>
  <si>
    <t>1SA!</t>
  </si>
  <si>
    <t>2K!</t>
  </si>
  <si>
    <t>2H!</t>
  </si>
  <si>
    <t>2S!</t>
  </si>
  <si>
    <t>2SA!</t>
  </si>
  <si>
    <t>3K!</t>
  </si>
  <si>
    <t>3H!</t>
  </si>
  <si>
    <t>3S!</t>
  </si>
  <si>
    <t>3SA!</t>
  </si>
  <si>
    <t>4K!</t>
  </si>
  <si>
    <t>4R!</t>
  </si>
  <si>
    <t>4H!</t>
  </si>
  <si>
    <t>4S!</t>
  </si>
  <si>
    <t>4SA!</t>
  </si>
  <si>
    <t>5K!</t>
  </si>
  <si>
    <t>5SA!</t>
  </si>
  <si>
    <t>6K!</t>
  </si>
  <si>
    <t>6R!</t>
  </si>
  <si>
    <t>6H!</t>
  </si>
  <si>
    <t>6S!</t>
  </si>
  <si>
    <t>6SA!</t>
  </si>
  <si>
    <t>7K!</t>
  </si>
  <si>
    <t>7R!</t>
  </si>
  <si>
    <t>7H!</t>
  </si>
  <si>
    <t>7S!</t>
  </si>
  <si>
    <t>7SA!</t>
  </si>
  <si>
    <t>1K!!</t>
  </si>
  <si>
    <t>1R!!</t>
  </si>
  <si>
    <t>1H!!</t>
  </si>
  <si>
    <t>1S!!</t>
  </si>
  <si>
    <t>1SA!!</t>
  </si>
  <si>
    <t>2K!!</t>
  </si>
  <si>
    <t>2R!!</t>
  </si>
  <si>
    <t>2H!!</t>
  </si>
  <si>
    <t>2S!!</t>
  </si>
  <si>
    <t>2SA!!</t>
  </si>
  <si>
    <t>3K!!</t>
  </si>
  <si>
    <t>3R!!</t>
  </si>
  <si>
    <t>3H!!</t>
  </si>
  <si>
    <t>3S!!</t>
  </si>
  <si>
    <t>3SA!!</t>
  </si>
  <si>
    <t>4K!!</t>
  </si>
  <si>
    <t>4R!!</t>
  </si>
  <si>
    <t>4H!!</t>
  </si>
  <si>
    <t>4S!!</t>
  </si>
  <si>
    <t>4SA!!</t>
  </si>
  <si>
    <t>5K!!</t>
  </si>
  <si>
    <t>5R!!</t>
  </si>
  <si>
    <t>5H!!</t>
  </si>
  <si>
    <t>5S!!</t>
  </si>
  <si>
    <t>5SA!!</t>
  </si>
  <si>
    <t>6K!!</t>
  </si>
  <si>
    <t>6R!!</t>
  </si>
  <si>
    <t>6H!!</t>
  </si>
  <si>
    <t>6S!!</t>
  </si>
  <si>
    <t>6SA!!</t>
  </si>
  <si>
    <t>7K!!</t>
  </si>
  <si>
    <t>7R!!</t>
  </si>
  <si>
    <t>7H!!</t>
  </si>
  <si>
    <t>7S!!</t>
  </si>
  <si>
    <t>7SA!!</t>
  </si>
  <si>
    <t>C</t>
  </si>
  <si>
    <t>OW</t>
  </si>
  <si>
    <t>door</t>
  </si>
  <si>
    <t>geboden</t>
  </si>
  <si>
    <t>result</t>
  </si>
  <si>
    <t>NK</t>
  </si>
  <si>
    <t>K</t>
  </si>
  <si>
    <t>Overslagen</t>
  </si>
  <si>
    <t xml:space="preserve">    Overslagen</t>
  </si>
  <si>
    <t xml:space="preserve">         Score</t>
  </si>
  <si>
    <t xml:space="preserve">                                  Downslagen</t>
  </si>
  <si>
    <t xml:space="preserve">        Dubbel</t>
  </si>
  <si>
    <t xml:space="preserve">     Redubbel</t>
  </si>
  <si>
    <t>Punten</t>
  </si>
  <si>
    <t>Eenvoudig</t>
  </si>
  <si>
    <t>Te gebuiken vergelijkingssysteem:</t>
  </si>
  <si>
    <t>Kleur+Lengte</t>
  </si>
  <si>
    <t xml:space="preserve">        SA</t>
  </si>
  <si>
    <t xml:space="preserve">         7</t>
  </si>
  <si>
    <t xml:space="preserve">        11</t>
  </si>
  <si>
    <t xml:space="preserve">       10</t>
  </si>
  <si>
    <t xml:space="preserve">         9</t>
  </si>
  <si>
    <t xml:space="preserve">         8</t>
  </si>
  <si>
    <t>Totaal</t>
  </si>
  <si>
    <t>Punten leider + dummy</t>
  </si>
  <si>
    <r>
      <t xml:space="preserve">Op welke plaats zit het paar:  </t>
    </r>
    <r>
      <rPr>
        <b/>
        <u/>
        <sz val="11"/>
        <color theme="1"/>
        <rFont val="Calibri"/>
        <family val="2"/>
        <scheme val="minor"/>
      </rPr>
      <t>Wij</t>
    </r>
    <r>
      <rPr>
        <sz val="11"/>
        <color theme="1"/>
        <rFont val="Calibri"/>
        <family val="2"/>
        <scheme val="minor"/>
      </rPr>
      <t xml:space="preserve"> ?</t>
    </r>
  </si>
  <si>
    <t>Doublet</t>
  </si>
  <si>
    <t>Redoublet</t>
  </si>
  <si>
    <t>index in scoretabel</t>
  </si>
  <si>
    <t>index in downtabel</t>
  </si>
  <si>
    <t>Score bij contract</t>
  </si>
  <si>
    <t>Score downslagen</t>
  </si>
  <si>
    <t>Totaal plusscore</t>
  </si>
  <si>
    <t>Totaal minscore</t>
  </si>
  <si>
    <t>Eenvoudig leider</t>
  </si>
  <si>
    <t>Eenvoudig Wij</t>
  </si>
  <si>
    <t>Eenvoudig Zij</t>
  </si>
  <si>
    <t>Wij gecorrigeerd</t>
  </si>
  <si>
    <t>HS_KR tegenspelers</t>
  </si>
  <si>
    <t>index       HS_KR</t>
  </si>
  <si>
    <t>HS_KR       leider</t>
  </si>
  <si>
    <t>HS_KR           Wij</t>
  </si>
  <si>
    <t>HS_KR         Zij</t>
  </si>
  <si>
    <t>#troeven    (SA -&gt; 1)</t>
  </si>
  <si>
    <t>kwetsbaar leider</t>
  </si>
  <si>
    <t>kwetsbaar tegenspelers</t>
  </si>
  <si>
    <t>Eenvoudig tegenspelers</t>
  </si>
  <si>
    <t xml:space="preserve">                         Harten / Schoppen (aantal troeven)</t>
  </si>
  <si>
    <t xml:space="preserve">                         Klaveren / Ruiten (aantal troeven)</t>
  </si>
  <si>
    <t>troeven</t>
  </si>
  <si>
    <t>Bij minder dan 20 punten wordt de tegenpartij (TP) geacht te scoren</t>
  </si>
  <si>
    <t>TP</t>
  </si>
  <si>
    <t>Scoretabel thuisbridge met verrekening van kleur van het contract en de troeflengte</t>
  </si>
  <si>
    <t>≤ 15</t>
  </si>
  <si>
    <t>Punten       op       hand</t>
  </si>
  <si>
    <t>Toe te passen           score-correctie</t>
  </si>
  <si>
    <t>Niet kwetsbaar</t>
  </si>
  <si>
    <t>0-20</t>
  </si>
  <si>
    <t>20-40</t>
  </si>
  <si>
    <t>50-80</t>
  </si>
  <si>
    <t>90-120</t>
  </si>
  <si>
    <t>130-160</t>
  </si>
  <si>
    <t>170-210</t>
  </si>
  <si>
    <t>220-260</t>
  </si>
  <si>
    <t>270-310</t>
  </si>
  <si>
    <t>320-360</t>
  </si>
  <si>
    <t>370-420</t>
  </si>
  <si>
    <t>430-490</t>
  </si>
  <si>
    <t>500-590</t>
  </si>
  <si>
    <t>600-740</t>
  </si>
  <si>
    <t>750-890</t>
  </si>
  <si>
    <t>900-1090</t>
  </si>
  <si>
    <t>1100-1290</t>
  </si>
  <si>
    <t>1300-1490</t>
  </si>
  <si>
    <t>1500-1740</t>
  </si>
  <si>
    <t>1750-1990</t>
  </si>
  <si>
    <t>2000-2240</t>
  </si>
  <si>
    <t>2250-2490</t>
  </si>
  <si>
    <t>2500-2990</t>
  </si>
  <si>
    <t>3000-3490</t>
  </si>
  <si>
    <t>3500-3990</t>
  </si>
  <si>
    <t>4000-meer</t>
  </si>
  <si>
    <t>IMP-TABEL</t>
  </si>
  <si>
    <t>SCORE-CORRECTIE</t>
  </si>
  <si>
    <t>Overslag</t>
  </si>
  <si>
    <t>X</t>
  </si>
  <si>
    <t>XX</t>
  </si>
  <si>
    <t>Geboden en gemaakt contract</t>
  </si>
  <si>
    <t>SA</t>
  </si>
  <si>
    <t>Downslagen</t>
  </si>
  <si>
    <t>♣ ♦</t>
  </si>
  <si>
    <t>♥ ♠</t>
  </si>
  <si>
    <t>BRIDGE SCORE-TABEL</t>
  </si>
  <si>
    <t>Kw</t>
  </si>
  <si>
    <t>NKw</t>
  </si>
  <si>
    <t>Rekenprogramma voor thuisbridge</t>
  </si>
  <si>
    <t xml:space="preserve">Alle groen gekleurde velden zijn invulvelden. </t>
  </si>
  <si>
    <t>In plaats van een waarde uit deze lijst te kiezen kun je ook direct een waarde intoetsen, er verschijnt een foutmelding als je een niet toegestane waarde invult.</t>
  </si>
  <si>
    <t>Met dit programma bereken je een thuisbridge-uitslag volgens de conventionele methode of een meer geavanceerde methode.</t>
  </si>
  <si>
    <r>
      <t xml:space="preserve">In de conventionele methode (zie TAB </t>
    </r>
    <r>
      <rPr>
        <u/>
        <sz val="11"/>
        <color theme="1"/>
        <rFont val="Calibri"/>
        <family val="2"/>
        <scheme val="minor"/>
      </rPr>
      <t>Scoretabel Eenvoudig</t>
    </r>
    <r>
      <rPr>
        <sz val="11"/>
        <color theme="1"/>
        <rFont val="Calibri"/>
        <family val="2"/>
        <scheme val="minor"/>
      </rPr>
      <t>) wordt alleen het aantal plaatjespunten gebruikt om een verwachtte score te bepalen.</t>
    </r>
  </si>
  <si>
    <r>
      <t xml:space="preserve">De geavanceerde methode houdt ook rekening met het aantal troeven en de troefkleur (zie TAB </t>
    </r>
    <r>
      <rPr>
        <u/>
        <sz val="11"/>
        <color theme="1"/>
        <rFont val="Calibri"/>
        <family val="2"/>
        <scheme val="minor"/>
      </rPr>
      <t>Scoretabel Kleur+Lengte</t>
    </r>
    <r>
      <rPr>
        <sz val="11"/>
        <color theme="1"/>
        <rFont val="Calibri"/>
        <family val="2"/>
        <scheme val="minor"/>
      </rPr>
      <t>).</t>
    </r>
  </si>
  <si>
    <t>Bij een aantal van deze velden verschijnt aan de rechterzijde een pijltje als je op het veld klikt. Klik je op het pijltje dan krijg je alle waardes die in het veld ingevuld mogen worden.</t>
  </si>
  <si>
    <t>Contracten dienen zonder spaties ingevoerd te worden, gebruik voor doublet een uitroepteken (!) en voor redoublet (!!). Voorbeelden: 2SA,  4H,  5K!</t>
  </si>
  <si>
    <t>Velden die niet veranderd mogen worden zijn beveiligd.</t>
  </si>
  <si>
    <t>Antoine Verster</t>
  </si>
  <si>
    <r>
      <t xml:space="preserve">De TAB </t>
    </r>
    <r>
      <rPr>
        <u/>
        <sz val="11"/>
        <color theme="1"/>
        <rFont val="Calibri"/>
        <family val="2"/>
        <scheme val="minor"/>
      </rPr>
      <t>Score invoeren</t>
    </r>
    <r>
      <rPr>
        <sz val="11"/>
        <color theme="1"/>
        <rFont val="Calibri"/>
        <family val="2"/>
        <scheme val="minor"/>
      </rPr>
      <t xml:space="preserve"> is opgebouwd als het gebruikelijke scoreformulier. Hier moeten alle gegevens ingevuld worden.</t>
    </r>
  </si>
  <si>
    <t>Standaard</t>
  </si>
  <si>
    <t>1-8 herhaald</t>
  </si>
  <si>
    <t>1-4 herhaald</t>
  </si>
  <si>
    <t>Vergelijkingssysteem:</t>
  </si>
  <si>
    <t>Kwetsbaarheden:</t>
  </si>
  <si>
    <r>
      <t xml:space="preserve">Op de </t>
    </r>
    <r>
      <rPr>
        <b/>
        <sz val="11"/>
        <color theme="1"/>
        <rFont val="Calibri"/>
        <family val="2"/>
        <scheme val="minor"/>
      </rPr>
      <t>Wij</t>
    </r>
    <r>
      <rPr>
        <sz val="11"/>
        <color theme="1"/>
        <rFont val="Calibri"/>
        <family val="2"/>
        <scheme val="minor"/>
      </rPr>
      <t>-plaats zitten:</t>
    </r>
  </si>
  <si>
    <r>
      <t xml:space="preserve">Op de </t>
    </r>
    <r>
      <rPr>
        <b/>
        <sz val="11"/>
        <color theme="1"/>
        <rFont val="Calibri"/>
        <family val="2"/>
        <scheme val="minor"/>
      </rPr>
      <t>Zij</t>
    </r>
    <r>
      <rPr>
        <sz val="11"/>
        <color theme="1"/>
        <rFont val="Calibri"/>
        <family val="2"/>
        <scheme val="minor"/>
      </rPr>
      <t>-plaats zitten:</t>
    </r>
  </si>
</sst>
</file>

<file path=xl/styles.xml><?xml version="1.0" encoding="utf-8"?>
<styleSheet xmlns="http://schemas.openxmlformats.org/spreadsheetml/2006/main">
  <numFmts count="1">
    <numFmt numFmtId="164" formatCode="\+0;\-0;0"/>
  </numFmts>
  <fonts count="9">
    <font>
      <sz val="11"/>
      <color theme="1"/>
      <name val="Calibri"/>
      <family val="2"/>
      <scheme val="minor"/>
    </font>
    <font>
      <b/>
      <u/>
      <sz val="11"/>
      <color theme="1"/>
      <name val="Calibri"/>
      <family val="2"/>
      <scheme val="minor"/>
    </font>
    <font>
      <b/>
      <sz val="11"/>
      <color theme="1"/>
      <name val="Calibri"/>
      <family val="2"/>
      <scheme val="minor"/>
    </font>
    <font>
      <u/>
      <sz val="18"/>
      <color theme="1"/>
      <name val="Calibri"/>
      <family val="2"/>
      <scheme val="minor"/>
    </font>
    <font>
      <sz val="16"/>
      <color theme="1"/>
      <name val="Calibri"/>
      <family val="2"/>
      <scheme val="minor"/>
    </font>
    <font>
      <sz val="24"/>
      <color theme="1"/>
      <name val="Calibri"/>
      <family val="2"/>
      <scheme val="minor"/>
    </font>
    <font>
      <b/>
      <sz val="16"/>
      <color theme="1"/>
      <name val="Calibri"/>
      <family val="2"/>
      <scheme val="minor"/>
    </font>
    <font>
      <u/>
      <sz val="28"/>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rgb="FFDEFFDE"/>
        <bgColor indexed="64"/>
      </patternFill>
    </fill>
    <fill>
      <patternFill patternType="solid">
        <fgColor rgb="FFD3FFFF"/>
        <bgColor indexed="64"/>
      </patternFill>
    </fill>
    <fill>
      <patternFill patternType="solid">
        <fgColor rgb="FFFFFFD3"/>
        <bgColor indexed="64"/>
      </patternFill>
    </fill>
    <fill>
      <patternFill patternType="solid">
        <fgColor rgb="FFFFFF6F"/>
        <bgColor indexed="64"/>
      </patternFill>
    </fill>
    <fill>
      <patternFill patternType="solid">
        <fgColor theme="0"/>
        <bgColor indexed="64"/>
      </patternFill>
    </fill>
    <fill>
      <patternFill patternType="solid">
        <fgColor rgb="FFFFE9FF"/>
        <bgColor indexed="64"/>
      </patternFill>
    </fill>
    <fill>
      <patternFill patternType="solid">
        <fgColor rgb="FFFFF4FF"/>
        <bgColor indexed="64"/>
      </patternFill>
    </fill>
    <fill>
      <patternFill patternType="solid">
        <fgColor rgb="FFFFFFF4"/>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medium">
        <color indexed="64"/>
      </bottom>
      <diagonal/>
    </border>
  </borders>
  <cellStyleXfs count="1">
    <xf numFmtId="0" fontId="0" fillId="0" borderId="0"/>
  </cellStyleXfs>
  <cellXfs count="341">
    <xf numFmtId="0" fontId="0" fillId="0" borderId="0" xfId="0"/>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0" xfId="0" applyFill="1"/>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Alignment="1">
      <alignment horizontal="center"/>
    </xf>
    <xf numFmtId="0" fontId="0" fillId="3" borderId="29" xfId="0" applyFill="1" applyBorder="1"/>
    <xf numFmtId="0" fontId="0" fillId="3" borderId="35" xfId="0" applyFill="1" applyBorder="1"/>
    <xf numFmtId="0" fontId="0" fillId="3" borderId="41" xfId="0" applyFill="1" applyBorder="1" applyAlignment="1">
      <alignment horizontal="right"/>
    </xf>
    <xf numFmtId="0" fontId="0" fillId="3" borderId="39" xfId="0" applyFill="1" applyBorder="1" applyAlignment="1">
      <alignment horizontal="right"/>
    </xf>
    <xf numFmtId="0" fontId="0" fillId="3" borderId="37" xfId="0" applyFill="1" applyBorder="1" applyAlignment="1">
      <alignment horizontal="right"/>
    </xf>
    <xf numFmtId="0" fontId="0" fillId="3" borderId="5" xfId="0" applyFill="1" applyBorder="1" applyAlignment="1">
      <alignment horizontal="right"/>
    </xf>
    <xf numFmtId="0" fontId="0" fillId="3" borderId="42" xfId="0" applyFill="1" applyBorder="1" applyAlignment="1">
      <alignment horizontal="right"/>
    </xf>
    <xf numFmtId="0" fontId="0" fillId="3" borderId="7" xfId="0" applyFill="1" applyBorder="1" applyAlignment="1">
      <alignment horizontal="right"/>
    </xf>
    <xf numFmtId="0" fontId="0" fillId="4" borderId="29" xfId="0" applyFill="1" applyBorder="1"/>
    <xf numFmtId="0" fontId="0" fillId="4" borderId="30" xfId="0" applyFill="1" applyBorder="1"/>
    <xf numFmtId="0" fontId="0" fillId="4" borderId="35" xfId="0" applyFill="1" applyBorder="1"/>
    <xf numFmtId="0" fontId="0" fillId="4" borderId="29" xfId="0" quotePrefix="1" applyFill="1" applyBorder="1"/>
    <xf numFmtId="0" fontId="0" fillId="4" borderId="41" xfId="0" applyFill="1" applyBorder="1" applyAlignment="1">
      <alignment horizontal="right"/>
    </xf>
    <xf numFmtId="0" fontId="0" fillId="4" borderId="39" xfId="0" applyFill="1" applyBorder="1" applyAlignment="1">
      <alignment horizontal="right"/>
    </xf>
    <xf numFmtId="0" fontId="0" fillId="4" borderId="37" xfId="0" applyFill="1" applyBorder="1" applyAlignment="1">
      <alignment horizontal="right"/>
    </xf>
    <xf numFmtId="0" fontId="0" fillId="4" borderId="5" xfId="0" applyFill="1" applyBorder="1" applyAlignment="1">
      <alignment horizontal="right"/>
    </xf>
    <xf numFmtId="0" fontId="0" fillId="4" borderId="42" xfId="0" applyFill="1" applyBorder="1" applyAlignment="1">
      <alignment horizontal="right"/>
    </xf>
    <xf numFmtId="0" fontId="0" fillId="4" borderId="7" xfId="0" applyFill="1" applyBorder="1" applyAlignment="1">
      <alignment horizontal="right"/>
    </xf>
    <xf numFmtId="0" fontId="0" fillId="5" borderId="38" xfId="0" applyFill="1" applyBorder="1" applyAlignment="1">
      <alignment horizontal="center"/>
    </xf>
    <xf numFmtId="0" fontId="0" fillId="5" borderId="16" xfId="0" applyFill="1" applyBorder="1" applyAlignment="1">
      <alignment horizontal="center"/>
    </xf>
    <xf numFmtId="0" fontId="0" fillId="5" borderId="8" xfId="0" applyFill="1" applyBorder="1" applyAlignment="1">
      <alignment horizontal="center"/>
    </xf>
    <xf numFmtId="0" fontId="0" fillId="5" borderId="34" xfId="0" applyFill="1" applyBorder="1" applyAlignment="1">
      <alignment horizontal="center"/>
    </xf>
    <xf numFmtId="0" fontId="0" fillId="0" borderId="0" xfId="0" applyFill="1" applyAlignment="1">
      <alignment horizontal="right"/>
    </xf>
    <xf numFmtId="0" fontId="0" fillId="0" borderId="29" xfId="0" applyFill="1" applyBorder="1"/>
    <xf numFmtId="0" fontId="0" fillId="0" borderId="30" xfId="0" applyFill="1" applyBorder="1"/>
    <xf numFmtId="0" fontId="0" fillId="0" borderId="29" xfId="0" applyFill="1" applyBorder="1" applyAlignment="1">
      <alignment horizontal="center"/>
    </xf>
    <xf numFmtId="0" fontId="0" fillId="0" borderId="35" xfId="0" applyFill="1" applyBorder="1" applyAlignment="1">
      <alignment horizontal="center"/>
    </xf>
    <xf numFmtId="0" fontId="0" fillId="0" borderId="26" xfId="0" applyFill="1" applyBorder="1" applyAlignment="1">
      <alignment horizontal="center"/>
    </xf>
    <xf numFmtId="0" fontId="0" fillId="0" borderId="24" xfId="0" applyFill="1" applyBorder="1" applyAlignment="1">
      <alignment horizontal="center"/>
    </xf>
    <xf numFmtId="0" fontId="0" fillId="0" borderId="1" xfId="0" applyFill="1" applyBorder="1" applyAlignment="1">
      <alignment horizontal="center"/>
    </xf>
    <xf numFmtId="0" fontId="0" fillId="0" borderId="27" xfId="0" applyFill="1" applyBorder="1" applyAlignment="1">
      <alignment horizontal="center"/>
    </xf>
    <xf numFmtId="0" fontId="0" fillId="0" borderId="8" xfId="0" applyFill="1" applyBorder="1" applyAlignment="1">
      <alignment horizontal="center"/>
    </xf>
    <xf numFmtId="0" fontId="0" fillId="0" borderId="28" xfId="0" applyFill="1" applyBorder="1" applyAlignment="1">
      <alignment horizontal="center"/>
    </xf>
    <xf numFmtId="0" fontId="0" fillId="0" borderId="35" xfId="0" applyFill="1" applyBorder="1"/>
    <xf numFmtId="0" fontId="0" fillId="0" borderId="12"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center"/>
    </xf>
    <xf numFmtId="0" fontId="0" fillId="0" borderId="32" xfId="0" applyFill="1" applyBorder="1" applyAlignment="1">
      <alignment horizontal="center"/>
    </xf>
    <xf numFmtId="0" fontId="0" fillId="0" borderId="29" xfId="0" applyFill="1" applyBorder="1" applyAlignment="1">
      <alignment horizontal="left"/>
    </xf>
    <xf numFmtId="0" fontId="0" fillId="0" borderId="30" xfId="0" applyFill="1" applyBorder="1" applyAlignment="1">
      <alignment horizontal="center"/>
    </xf>
    <xf numFmtId="0" fontId="0" fillId="0" borderId="35" xfId="0" applyFill="1" applyBorder="1" applyAlignment="1">
      <alignment horizontal="left"/>
    </xf>
    <xf numFmtId="0" fontId="0" fillId="0" borderId="36" xfId="0" applyFill="1" applyBorder="1" applyAlignment="1">
      <alignment horizontal="center"/>
    </xf>
    <xf numFmtId="0" fontId="0" fillId="0" borderId="37" xfId="0" applyFill="1" applyBorder="1" applyAlignment="1">
      <alignment horizontal="center"/>
    </xf>
    <xf numFmtId="0" fontId="0" fillId="0" borderId="33" xfId="0" applyFill="1" applyBorder="1" applyAlignment="1">
      <alignment horizontal="center"/>
    </xf>
    <xf numFmtId="0" fontId="0" fillId="0" borderId="46" xfId="0" applyFill="1" applyBorder="1" applyAlignment="1">
      <alignment horizontal="center"/>
    </xf>
    <xf numFmtId="0" fontId="0" fillId="0" borderId="39" xfId="0" applyFill="1" applyBorder="1" applyAlignment="1">
      <alignment horizontal="center"/>
    </xf>
    <xf numFmtId="0" fontId="0" fillId="6" borderId="0" xfId="0" applyFill="1"/>
    <xf numFmtId="0" fontId="0" fillId="6" borderId="0" xfId="0" applyFill="1" applyAlignment="1">
      <alignment horizontal="center"/>
    </xf>
    <xf numFmtId="0" fontId="0" fillId="2" borderId="4" xfId="0" applyFill="1" applyBorder="1" applyAlignment="1" applyProtection="1">
      <alignment horizontal="center"/>
      <protection locked="0"/>
    </xf>
    <xf numFmtId="0" fontId="0" fillId="2" borderId="27" xfId="0"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28" xfId="0" applyFill="1" applyBorder="1" applyAlignment="1" applyProtection="1">
      <alignment horizontal="center"/>
      <protection locked="0"/>
    </xf>
    <xf numFmtId="164" fontId="0" fillId="2" borderId="34" xfId="0" applyNumberFormat="1"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0" borderId="0" xfId="0" applyFill="1" applyProtection="1"/>
    <xf numFmtId="0" fontId="0" fillId="0" borderId="29" xfId="0" applyFill="1" applyBorder="1" applyProtection="1"/>
    <xf numFmtId="0" fontId="0" fillId="0" borderId="30" xfId="0" applyFill="1" applyBorder="1" applyProtection="1"/>
    <xf numFmtId="0" fontId="0" fillId="0" borderId="38" xfId="0" applyFill="1" applyBorder="1" applyAlignment="1" applyProtection="1">
      <alignment horizontal="center"/>
    </xf>
    <xf numFmtId="0" fontId="0" fillId="0" borderId="29" xfId="0" applyFill="1" applyBorder="1" applyAlignment="1" applyProtection="1">
      <alignment horizontal="center"/>
    </xf>
    <xf numFmtId="0" fontId="0" fillId="0" borderId="35" xfId="0" applyFill="1" applyBorder="1" applyAlignment="1" applyProtection="1">
      <alignment horizontal="center"/>
    </xf>
    <xf numFmtId="0" fontId="0" fillId="0" borderId="6" xfId="0" applyFill="1" applyBorder="1" applyAlignment="1" applyProtection="1">
      <alignment horizontal="center"/>
    </xf>
    <xf numFmtId="0" fontId="0" fillId="0" borderId="7" xfId="0" applyFill="1" applyBorder="1" applyAlignment="1" applyProtection="1">
      <alignment horizontal="center"/>
    </xf>
    <xf numFmtId="0" fontId="0" fillId="0" borderId="2" xfId="0" applyFill="1" applyBorder="1" applyProtection="1"/>
    <xf numFmtId="0" fontId="0" fillId="0" borderId="23" xfId="0" applyFill="1" applyBorder="1" applyAlignment="1" applyProtection="1">
      <alignment horizontal="center"/>
    </xf>
    <xf numFmtId="0" fontId="0" fillId="0" borderId="26" xfId="0" quotePrefix="1" applyFill="1" applyBorder="1" applyAlignment="1" applyProtection="1">
      <alignment horizontal="center"/>
    </xf>
    <xf numFmtId="0" fontId="0" fillId="0" borderId="2" xfId="0" applyFill="1" applyBorder="1" applyAlignment="1" applyProtection="1">
      <alignment horizontal="center"/>
    </xf>
    <xf numFmtId="0" fontId="0" fillId="0" borderId="26" xfId="0" applyFill="1" applyBorder="1" applyAlignment="1" applyProtection="1">
      <alignment horizontal="center"/>
    </xf>
    <xf numFmtId="164" fontId="0" fillId="0" borderId="24" xfId="0" applyNumberFormat="1" applyFill="1" applyBorder="1" applyAlignment="1" applyProtection="1">
      <alignment horizontal="center"/>
    </xf>
    <xf numFmtId="0" fontId="0" fillId="0" borderId="3" xfId="0" applyFill="1" applyBorder="1" applyAlignment="1" applyProtection="1">
      <alignment horizontal="center"/>
    </xf>
    <xf numFmtId="0" fontId="0" fillId="0" borderId="24" xfId="0" applyFill="1" applyBorder="1" applyAlignment="1" applyProtection="1">
      <alignment horizontal="center"/>
    </xf>
    <xf numFmtId="0" fontId="0" fillId="0" borderId="25" xfId="0" applyFill="1" applyBorder="1" applyAlignment="1" applyProtection="1">
      <alignment horizontal="center"/>
    </xf>
    <xf numFmtId="0" fontId="0" fillId="0" borderId="4" xfId="0" applyFill="1" applyBorder="1" applyProtection="1"/>
    <xf numFmtId="0" fontId="0" fillId="0" borderId="1" xfId="0" applyFill="1" applyBorder="1" applyAlignment="1" applyProtection="1">
      <alignment horizontal="center"/>
    </xf>
    <xf numFmtId="0" fontId="0" fillId="0" borderId="27" xfId="0" applyFill="1" applyBorder="1" applyAlignment="1" applyProtection="1">
      <alignment horizontal="center"/>
    </xf>
    <xf numFmtId="0" fontId="0" fillId="0" borderId="4" xfId="0" applyFill="1" applyBorder="1" applyAlignment="1" applyProtection="1">
      <alignment horizontal="center"/>
    </xf>
    <xf numFmtId="164" fontId="0" fillId="0" borderId="8" xfId="0" applyNumberFormat="1" applyFill="1" applyBorder="1" applyAlignment="1" applyProtection="1">
      <alignment horizontal="center"/>
    </xf>
    <xf numFmtId="0" fontId="0" fillId="0" borderId="5" xfId="0" applyFill="1" applyBorder="1" applyAlignment="1" applyProtection="1">
      <alignment horizontal="center"/>
    </xf>
    <xf numFmtId="0" fontId="0" fillId="0" borderId="8" xfId="0" applyFill="1" applyBorder="1" applyAlignment="1" applyProtection="1">
      <alignment horizontal="center"/>
    </xf>
    <xf numFmtId="0" fontId="0" fillId="0" borderId="17" xfId="0" applyFill="1" applyBorder="1" applyAlignment="1" applyProtection="1">
      <alignment horizontal="center"/>
    </xf>
    <xf numFmtId="0" fontId="0" fillId="0" borderId="9" xfId="0" applyFill="1" applyBorder="1" applyAlignment="1" applyProtection="1">
      <alignment horizontal="center"/>
    </xf>
    <xf numFmtId="0" fontId="0" fillId="0" borderId="0" xfId="0" applyFill="1" applyAlignment="1" applyProtection="1">
      <alignment horizontal="center"/>
    </xf>
    <xf numFmtId="0" fontId="0" fillId="6" borderId="29" xfId="0" applyFill="1" applyBorder="1"/>
    <xf numFmtId="0" fontId="0" fillId="6" borderId="30" xfId="0" applyFill="1" applyBorder="1"/>
    <xf numFmtId="0" fontId="0" fillId="6" borderId="6" xfId="0" applyFill="1" applyBorder="1" applyAlignment="1">
      <alignment horizontal="center"/>
    </xf>
    <xf numFmtId="0" fontId="0" fillId="6" borderId="7" xfId="0" applyFill="1" applyBorder="1" applyAlignment="1">
      <alignment horizontal="center"/>
    </xf>
    <xf numFmtId="0" fontId="0" fillId="6" borderId="2" xfId="0" applyFill="1" applyBorder="1"/>
    <xf numFmtId="0" fontId="0" fillId="6" borderId="23" xfId="0" applyFill="1" applyBorder="1" applyAlignment="1">
      <alignment horizontal="center"/>
    </xf>
    <xf numFmtId="0" fontId="0" fillId="6" borderId="26" xfId="0" quotePrefix="1"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6" borderId="4" xfId="0" applyFill="1" applyBorder="1"/>
    <xf numFmtId="0" fontId="0" fillId="6" borderId="1" xfId="0" applyFill="1" applyBorder="1" applyAlignment="1">
      <alignment horizontal="center"/>
    </xf>
    <xf numFmtId="0" fontId="0" fillId="6" borderId="27"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6" borderId="27" xfId="0" quotePrefix="1" applyFill="1" applyBorder="1" applyAlignment="1">
      <alignment horizontal="center"/>
    </xf>
    <xf numFmtId="0" fontId="0" fillId="6" borderId="6" xfId="0" applyFill="1" applyBorder="1"/>
    <xf numFmtId="0" fontId="0" fillId="6" borderId="9" xfId="0" applyFill="1" applyBorder="1" applyAlignment="1">
      <alignment horizontal="center"/>
    </xf>
    <xf numFmtId="0" fontId="0" fillId="6" borderId="28" xfId="0" applyFill="1" applyBorder="1" applyAlignment="1">
      <alignment horizontal="center"/>
    </xf>
    <xf numFmtId="0" fontId="0" fillId="6" borderId="24" xfId="0" applyFill="1" applyBorder="1" applyAlignment="1">
      <alignment horizontal="center"/>
    </xf>
    <xf numFmtId="0" fontId="0" fillId="6" borderId="47" xfId="0" applyFill="1" applyBorder="1"/>
    <xf numFmtId="0" fontId="0" fillId="6" borderId="48" xfId="0" applyFill="1" applyBorder="1"/>
    <xf numFmtId="0" fontId="0" fillId="6" borderId="8" xfId="0" applyFill="1" applyBorder="1" applyAlignment="1">
      <alignment horizontal="center"/>
    </xf>
    <xf numFmtId="0" fontId="0" fillId="6" borderId="34" xfId="0" applyFill="1" applyBorder="1" applyAlignment="1">
      <alignment horizontal="center"/>
    </xf>
    <xf numFmtId="0" fontId="0" fillId="6" borderId="49" xfId="0" applyFill="1" applyBorder="1"/>
    <xf numFmtId="0" fontId="0" fillId="6" borderId="50" xfId="0" applyFill="1" applyBorder="1"/>
    <xf numFmtId="0" fontId="0" fillId="7" borderId="29" xfId="0" applyFill="1" applyBorder="1"/>
    <xf numFmtId="0" fontId="0" fillId="7" borderId="30" xfId="0" applyFill="1" applyBorder="1"/>
    <xf numFmtId="0" fontId="0" fillId="7" borderId="35" xfId="0" applyFill="1" applyBorder="1"/>
    <xf numFmtId="0" fontId="0" fillId="7" borderId="29" xfId="0" quotePrefix="1" applyFill="1" applyBorder="1"/>
    <xf numFmtId="0" fontId="0" fillId="7" borderId="41" xfId="0" applyFill="1" applyBorder="1" applyAlignment="1">
      <alignment horizontal="right"/>
    </xf>
    <xf numFmtId="0" fontId="0" fillId="7" borderId="39" xfId="0" applyFill="1" applyBorder="1" applyAlignment="1">
      <alignment horizontal="right"/>
    </xf>
    <xf numFmtId="0" fontId="0" fillId="7" borderId="37" xfId="0" applyFill="1" applyBorder="1" applyAlignment="1">
      <alignment horizontal="right"/>
    </xf>
    <xf numFmtId="0" fontId="0" fillId="7" borderId="5" xfId="0" applyFill="1" applyBorder="1" applyAlignment="1">
      <alignment horizontal="right"/>
    </xf>
    <xf numFmtId="0" fontId="0" fillId="7" borderId="42" xfId="0" applyFill="1" applyBorder="1" applyAlignment="1">
      <alignment horizontal="right"/>
    </xf>
    <xf numFmtId="0" fontId="0" fillId="7" borderId="7" xfId="0" applyFill="1" applyBorder="1" applyAlignment="1">
      <alignment horizontal="right"/>
    </xf>
    <xf numFmtId="0" fontId="0" fillId="8" borderId="29" xfId="0" quotePrefix="1" applyFill="1" applyBorder="1"/>
    <xf numFmtId="0" fontId="0" fillId="8" borderId="35" xfId="0" applyFill="1" applyBorder="1"/>
    <xf numFmtId="0" fontId="0" fillId="8" borderId="41" xfId="0" applyFill="1" applyBorder="1" applyAlignment="1">
      <alignment horizontal="right"/>
    </xf>
    <xf numFmtId="0" fontId="0" fillId="8" borderId="39" xfId="0" applyFill="1" applyBorder="1" applyAlignment="1">
      <alignment horizontal="right"/>
    </xf>
    <xf numFmtId="0" fontId="0" fillId="8" borderId="37" xfId="0" applyFill="1" applyBorder="1" applyAlignment="1">
      <alignment horizontal="right"/>
    </xf>
    <xf numFmtId="0" fontId="0" fillId="8" borderId="5" xfId="0" applyFill="1" applyBorder="1" applyAlignment="1">
      <alignment horizontal="right"/>
    </xf>
    <xf numFmtId="0" fontId="0" fillId="8" borderId="42" xfId="0" applyFill="1" applyBorder="1" applyAlignment="1">
      <alignment horizontal="right"/>
    </xf>
    <xf numFmtId="0" fontId="0" fillId="8" borderId="7" xfId="0" applyFill="1" applyBorder="1" applyAlignment="1">
      <alignment horizontal="right"/>
    </xf>
    <xf numFmtId="0" fontId="0" fillId="9" borderId="29" xfId="0" quotePrefix="1" applyFill="1" applyBorder="1"/>
    <xf numFmtId="0" fontId="0" fillId="9" borderId="35" xfId="0" applyFill="1" applyBorder="1"/>
    <xf numFmtId="0" fontId="0" fillId="9" borderId="41" xfId="0" applyFill="1" applyBorder="1" applyAlignment="1">
      <alignment horizontal="right"/>
    </xf>
    <xf numFmtId="0" fontId="0" fillId="9" borderId="39" xfId="0" applyFill="1" applyBorder="1" applyAlignment="1">
      <alignment horizontal="right"/>
    </xf>
    <xf numFmtId="0" fontId="0" fillId="9" borderId="37" xfId="0" applyFill="1" applyBorder="1" applyAlignment="1">
      <alignment horizontal="right"/>
    </xf>
    <xf numFmtId="0" fontId="0" fillId="9" borderId="5" xfId="0" applyFill="1" applyBorder="1" applyAlignment="1">
      <alignment horizontal="right"/>
    </xf>
    <xf numFmtId="0" fontId="0" fillId="9" borderId="42" xfId="0" applyFill="1" applyBorder="1" applyAlignment="1">
      <alignment horizontal="right"/>
    </xf>
    <xf numFmtId="0" fontId="0" fillId="9" borderId="7" xfId="0" applyFill="1" applyBorder="1" applyAlignment="1">
      <alignment horizontal="right"/>
    </xf>
    <xf numFmtId="0" fontId="0" fillId="5" borderId="53" xfId="0" applyFill="1" applyBorder="1" applyAlignment="1">
      <alignment horizontal="center"/>
    </xf>
    <xf numFmtId="0" fontId="0" fillId="3" borderId="54" xfId="0" applyFill="1" applyBorder="1" applyAlignment="1">
      <alignment horizontal="right"/>
    </xf>
    <xf numFmtId="0" fontId="0" fillId="3" borderId="44" xfId="0" applyFill="1" applyBorder="1" applyAlignment="1">
      <alignment horizontal="right"/>
    </xf>
    <xf numFmtId="0" fontId="0" fillId="7" borderId="54" xfId="0" applyFill="1" applyBorder="1" applyAlignment="1">
      <alignment horizontal="right"/>
    </xf>
    <xf numFmtId="0" fontId="0" fillId="7" borderId="44" xfId="0" applyFill="1" applyBorder="1" applyAlignment="1">
      <alignment horizontal="right"/>
    </xf>
    <xf numFmtId="0" fontId="0" fillId="8" borderId="54" xfId="0" applyFill="1" applyBorder="1" applyAlignment="1">
      <alignment horizontal="right"/>
    </xf>
    <xf numFmtId="0" fontId="0" fillId="8" borderId="44" xfId="0" applyFill="1" applyBorder="1" applyAlignment="1">
      <alignment horizontal="right"/>
    </xf>
    <xf numFmtId="0" fontId="0" fillId="4" borderId="54" xfId="0" applyFill="1" applyBorder="1" applyAlignment="1">
      <alignment horizontal="right"/>
    </xf>
    <xf numFmtId="0" fontId="0" fillId="4" borderId="44" xfId="0" applyFill="1" applyBorder="1" applyAlignment="1">
      <alignment horizontal="right"/>
    </xf>
    <xf numFmtId="0" fontId="0" fillId="9" borderId="54" xfId="0" applyFill="1" applyBorder="1" applyAlignment="1">
      <alignment horizontal="right"/>
    </xf>
    <xf numFmtId="0" fontId="0" fillId="9" borderId="44" xfId="0" applyFill="1" applyBorder="1" applyAlignment="1">
      <alignment horizontal="right"/>
    </xf>
    <xf numFmtId="0" fontId="0" fillId="5" borderId="24" xfId="0" applyFill="1" applyBorder="1" applyAlignment="1">
      <alignment horizontal="center"/>
    </xf>
    <xf numFmtId="0" fontId="0" fillId="3" borderId="36" xfId="0" applyFill="1" applyBorder="1" applyAlignment="1">
      <alignment horizontal="right"/>
    </xf>
    <xf numFmtId="0" fontId="0" fillId="3" borderId="3" xfId="0" applyFill="1" applyBorder="1" applyAlignment="1">
      <alignment horizontal="right"/>
    </xf>
    <xf numFmtId="0" fontId="0" fillId="7" borderId="36" xfId="0" applyFill="1" applyBorder="1" applyAlignment="1">
      <alignment horizontal="right"/>
    </xf>
    <xf numFmtId="0" fontId="0" fillId="7" borderId="3" xfId="0" applyFill="1" applyBorder="1" applyAlignment="1">
      <alignment horizontal="right"/>
    </xf>
    <xf numFmtId="0" fontId="0" fillId="8" borderId="36" xfId="0" applyFill="1" applyBorder="1" applyAlignment="1">
      <alignment horizontal="right"/>
    </xf>
    <xf numFmtId="0" fontId="0" fillId="8" borderId="3" xfId="0" applyFill="1" applyBorder="1" applyAlignment="1">
      <alignment horizontal="right"/>
    </xf>
    <xf numFmtId="0" fontId="0" fillId="4" borderId="36" xfId="0" applyFill="1" applyBorder="1" applyAlignment="1">
      <alignment horizontal="right"/>
    </xf>
    <xf numFmtId="0" fontId="0" fillId="4" borderId="3" xfId="0" applyFill="1" applyBorder="1" applyAlignment="1">
      <alignment horizontal="right"/>
    </xf>
    <xf numFmtId="0" fontId="0" fillId="9" borderId="36" xfId="0" applyFill="1" applyBorder="1" applyAlignment="1">
      <alignment horizontal="right"/>
    </xf>
    <xf numFmtId="0" fontId="0" fillId="9" borderId="3" xfId="0" applyFill="1" applyBorder="1" applyAlignment="1">
      <alignment horizontal="right"/>
    </xf>
    <xf numFmtId="0" fontId="0" fillId="5" borderId="22" xfId="0" applyFill="1" applyBorder="1" applyAlignment="1">
      <alignment horizontal="center"/>
    </xf>
    <xf numFmtId="0" fontId="0" fillId="3" borderId="55" xfId="0" applyFill="1" applyBorder="1" applyAlignment="1">
      <alignment horizontal="right"/>
    </xf>
    <xf numFmtId="0" fontId="0" fillId="3" borderId="21" xfId="0" applyFill="1" applyBorder="1" applyAlignment="1">
      <alignment horizontal="right"/>
    </xf>
    <xf numFmtId="0" fontId="0" fillId="7" borderId="55" xfId="0" applyFill="1" applyBorder="1" applyAlignment="1">
      <alignment horizontal="right"/>
    </xf>
    <xf numFmtId="0" fontId="0" fillId="7" borderId="21" xfId="0" applyFill="1" applyBorder="1" applyAlignment="1">
      <alignment horizontal="right"/>
    </xf>
    <xf numFmtId="0" fontId="0" fillId="8" borderId="55" xfId="0" applyFill="1" applyBorder="1" applyAlignment="1">
      <alignment horizontal="right"/>
    </xf>
    <xf numFmtId="0" fontId="0" fillId="8" borderId="21" xfId="0" applyFill="1" applyBorder="1" applyAlignment="1">
      <alignment horizontal="right"/>
    </xf>
    <xf numFmtId="0" fontId="0" fillId="4" borderId="55" xfId="0" applyFill="1" applyBorder="1" applyAlignment="1">
      <alignment horizontal="right"/>
    </xf>
    <xf numFmtId="0" fontId="0" fillId="4" borderId="21" xfId="0" applyFill="1" applyBorder="1" applyAlignment="1">
      <alignment horizontal="right"/>
    </xf>
    <xf numFmtId="0" fontId="0" fillId="9" borderId="55" xfId="0" applyFill="1" applyBorder="1" applyAlignment="1">
      <alignment horizontal="right"/>
    </xf>
    <xf numFmtId="0" fontId="0" fillId="9" borderId="21" xfId="0" applyFill="1" applyBorder="1" applyAlignment="1">
      <alignment horizontal="right"/>
    </xf>
    <xf numFmtId="0" fontId="0" fillId="0" borderId="0" xfId="0" applyFont="1" applyFill="1" applyAlignment="1">
      <alignment horizontal="right"/>
    </xf>
    <xf numFmtId="0" fontId="0" fillId="0" borderId="1" xfId="0" applyFont="1" applyFill="1" applyBorder="1" applyAlignment="1">
      <alignment horizontal="center"/>
    </xf>
    <xf numFmtId="0" fontId="0" fillId="5" borderId="45" xfId="0" applyFill="1" applyBorder="1" applyAlignment="1">
      <alignment horizontal="right"/>
    </xf>
    <xf numFmtId="0" fontId="0" fillId="5" borderId="46" xfId="0" applyFill="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0" fontId="0" fillId="3" borderId="31" xfId="0" applyFill="1" applyBorder="1" applyAlignment="1">
      <alignment horizontal="right"/>
    </xf>
    <xf numFmtId="0" fontId="0" fillId="3" borderId="5" xfId="0" applyFill="1" applyBorder="1"/>
    <xf numFmtId="0" fontId="0" fillId="3" borderId="7" xfId="0" applyFill="1" applyBorder="1"/>
    <xf numFmtId="0" fontId="0" fillId="6" borderId="19" xfId="0" applyFill="1" applyBorder="1" applyAlignment="1">
      <alignment horizontal="center"/>
    </xf>
    <xf numFmtId="0" fontId="0" fillId="6" borderId="21" xfId="0" applyFill="1" applyBorder="1" applyAlignment="1">
      <alignment horizontal="center"/>
    </xf>
    <xf numFmtId="0" fontId="0" fillId="2" borderId="18" xfId="0" applyFill="1" applyBorder="1" applyAlignment="1" applyProtection="1">
      <alignment horizontal="center"/>
      <protection locked="0"/>
    </xf>
    <xf numFmtId="0" fontId="0" fillId="6" borderId="0" xfId="0" applyFill="1" applyBorder="1"/>
    <xf numFmtId="0" fontId="0" fillId="6" borderId="0" xfId="0" quotePrefix="1" applyFill="1" applyBorder="1" applyAlignment="1">
      <alignment horizontal="center"/>
    </xf>
    <xf numFmtId="0" fontId="0" fillId="6" borderId="0" xfId="0" applyFill="1" applyBorder="1" applyAlignment="1">
      <alignment horizontal="center"/>
    </xf>
    <xf numFmtId="0" fontId="0" fillId="3" borderId="40" xfId="0" applyFill="1" applyBorder="1" applyAlignment="1">
      <alignment horizontal="right"/>
    </xf>
    <xf numFmtId="0" fontId="0" fillId="7" borderId="40" xfId="0" applyFill="1" applyBorder="1" applyAlignment="1">
      <alignment horizontal="right"/>
    </xf>
    <xf numFmtId="0" fontId="0" fillId="7" borderId="31" xfId="0" applyFill="1" applyBorder="1" applyAlignment="1">
      <alignment horizontal="right"/>
    </xf>
    <xf numFmtId="0" fontId="0" fillId="8" borderId="40" xfId="0" applyFill="1" applyBorder="1" applyAlignment="1">
      <alignment horizontal="right"/>
    </xf>
    <xf numFmtId="0" fontId="0" fillId="8" borderId="31" xfId="0" applyFill="1" applyBorder="1" applyAlignment="1">
      <alignment horizontal="right"/>
    </xf>
    <xf numFmtId="0" fontId="0" fillId="4" borderId="40" xfId="0" applyFill="1" applyBorder="1" applyAlignment="1">
      <alignment horizontal="right"/>
    </xf>
    <xf numFmtId="0" fontId="0" fillId="4" borderId="31" xfId="0" applyFill="1" applyBorder="1" applyAlignment="1">
      <alignment horizontal="right"/>
    </xf>
    <xf numFmtId="0" fontId="0" fillId="9" borderId="40" xfId="0" applyFill="1" applyBorder="1" applyAlignment="1">
      <alignment horizontal="right"/>
    </xf>
    <xf numFmtId="0" fontId="0" fillId="9" borderId="31" xfId="0" applyFill="1" applyBorder="1" applyAlignment="1">
      <alignment horizontal="right"/>
    </xf>
    <xf numFmtId="0" fontId="0" fillId="0" borderId="0" xfId="0" applyFill="1" applyBorder="1" applyProtection="1"/>
    <xf numFmtId="0" fontId="0" fillId="0" borderId="0" xfId="0" applyFill="1" applyBorder="1" applyAlignment="1" applyProtection="1">
      <alignment horizontal="center"/>
    </xf>
    <xf numFmtId="0" fontId="0" fillId="0" borderId="6" xfId="0" applyFill="1" applyBorder="1" applyProtection="1"/>
    <xf numFmtId="0" fontId="0" fillId="0" borderId="28" xfId="0" applyFill="1" applyBorder="1" applyAlignment="1" applyProtection="1">
      <alignment horizontal="center"/>
    </xf>
    <xf numFmtId="164" fontId="0" fillId="0" borderId="34" xfId="0" applyNumberFormat="1" applyFill="1" applyBorder="1" applyAlignment="1" applyProtection="1">
      <alignment horizontal="center"/>
    </xf>
    <xf numFmtId="0" fontId="0" fillId="0" borderId="34" xfId="0" applyFill="1" applyBorder="1" applyAlignment="1" applyProtection="1">
      <alignment horizontal="center"/>
    </xf>
    <xf numFmtId="0" fontId="0" fillId="0" borderId="18" xfId="0" applyFill="1" applyBorder="1" applyAlignment="1" applyProtection="1">
      <alignment horizontal="center"/>
    </xf>
    <xf numFmtId="0" fontId="3" fillId="6" borderId="0" xfId="0" applyFont="1" applyFill="1" applyAlignment="1">
      <alignment horizontal="left"/>
    </xf>
    <xf numFmtId="0" fontId="0" fillId="6" borderId="0" xfId="0" applyFill="1" applyBorder="1" applyAlignment="1">
      <alignment horizontal="right"/>
    </xf>
    <xf numFmtId="0" fontId="0" fillId="6" borderId="0" xfId="0" applyFill="1" applyAlignment="1">
      <alignment horizontal="left"/>
    </xf>
    <xf numFmtId="0" fontId="2" fillId="6" borderId="0" xfId="0" applyFont="1" applyFill="1"/>
    <xf numFmtId="0" fontId="2" fillId="6" borderId="0" xfId="0" applyFont="1" applyFill="1" applyAlignment="1">
      <alignment horizontal="center"/>
    </xf>
    <xf numFmtId="0" fontId="4" fillId="6" borderId="0" xfId="0" applyFont="1" applyFill="1"/>
    <xf numFmtId="0" fontId="6" fillId="6" borderId="0" xfId="0" applyFont="1" applyFill="1"/>
    <xf numFmtId="0" fontId="2" fillId="6" borderId="54" xfId="0" applyFont="1" applyFill="1" applyBorder="1" applyAlignment="1">
      <alignment horizontal="center"/>
    </xf>
    <xf numFmtId="0" fontId="2" fillId="6" borderId="51" xfId="0" applyFont="1" applyFill="1" applyBorder="1" applyAlignment="1">
      <alignment horizontal="center"/>
    </xf>
    <xf numFmtId="0" fontId="0" fillId="6" borderId="36" xfId="0" applyFill="1" applyBorder="1" applyAlignment="1">
      <alignment horizontal="center"/>
    </xf>
    <xf numFmtId="0" fontId="0" fillId="6" borderId="37" xfId="0" applyFill="1" applyBorder="1" applyAlignment="1">
      <alignment horizontal="center"/>
    </xf>
    <xf numFmtId="0" fontId="0" fillId="6" borderId="42" xfId="0" applyFill="1" applyBorder="1" applyAlignment="1">
      <alignment horizontal="center"/>
    </xf>
    <xf numFmtId="0" fontId="0" fillId="6" borderId="16" xfId="0" applyFill="1" applyBorder="1" applyAlignment="1">
      <alignment horizontal="center"/>
    </xf>
    <xf numFmtId="0" fontId="0" fillId="6" borderId="41" xfId="0" applyFill="1" applyBorder="1" applyAlignment="1">
      <alignment horizontal="center"/>
    </xf>
    <xf numFmtId="0" fontId="0" fillId="6" borderId="39" xfId="0" applyFill="1" applyBorder="1" applyAlignment="1">
      <alignment horizontal="center"/>
    </xf>
    <xf numFmtId="0" fontId="0" fillId="6" borderId="52" xfId="0" applyFill="1" applyBorder="1" applyAlignment="1">
      <alignment horizontal="center"/>
    </xf>
    <xf numFmtId="0" fontId="0" fillId="6" borderId="44" xfId="0" applyFill="1" applyBorder="1" applyAlignment="1">
      <alignment horizontal="center"/>
    </xf>
    <xf numFmtId="0" fontId="0" fillId="6" borderId="54" xfId="0" applyFill="1" applyBorder="1" applyAlignment="1">
      <alignment horizontal="center"/>
    </xf>
    <xf numFmtId="0" fontId="0" fillId="6" borderId="51" xfId="0" applyFill="1" applyBorder="1" applyAlignment="1">
      <alignment horizontal="center"/>
    </xf>
    <xf numFmtId="0" fontId="0" fillId="6" borderId="56" xfId="0" applyFill="1" applyBorder="1" applyAlignment="1">
      <alignment horizontal="center"/>
    </xf>
    <xf numFmtId="0" fontId="0" fillId="6" borderId="59" xfId="0" applyFill="1" applyBorder="1" applyAlignment="1">
      <alignment horizontal="center"/>
    </xf>
    <xf numFmtId="0" fontId="0" fillId="6" borderId="61" xfId="0" applyFill="1" applyBorder="1" applyAlignment="1">
      <alignment horizontal="center"/>
    </xf>
    <xf numFmtId="0" fontId="0" fillId="6" borderId="11" xfId="0" applyFill="1" applyBorder="1" applyAlignment="1">
      <alignment horizontal="center"/>
    </xf>
    <xf numFmtId="0" fontId="0" fillId="9" borderId="0" xfId="0" applyFill="1"/>
    <xf numFmtId="0" fontId="7" fillId="9" borderId="0" xfId="0" applyFont="1" applyFill="1"/>
    <xf numFmtId="0" fontId="0" fillId="6" borderId="35" xfId="0" applyFill="1" applyBorder="1"/>
    <xf numFmtId="0" fontId="0" fillId="6" borderId="8" xfId="0" quotePrefix="1" applyFill="1" applyBorder="1" applyAlignment="1">
      <alignment horizontal="center"/>
    </xf>
    <xf numFmtId="0" fontId="0" fillId="6" borderId="56" xfId="0" quotePrefix="1" applyFill="1" applyBorder="1" applyAlignment="1">
      <alignment horizontal="center"/>
    </xf>
    <xf numFmtId="0" fontId="0" fillId="6" borderId="62" xfId="0" quotePrefix="1" applyFill="1" applyBorder="1" applyAlignment="1">
      <alignment horizontal="center"/>
    </xf>
    <xf numFmtId="0" fontId="0" fillId="6" borderId="16" xfId="0" quotePrefix="1" applyFill="1" applyBorder="1" applyAlignment="1">
      <alignment horizontal="center"/>
    </xf>
    <xf numFmtId="0" fontId="0" fillId="6" borderId="38" xfId="0" applyFill="1" applyBorder="1"/>
    <xf numFmtId="14" fontId="0" fillId="9" borderId="0" xfId="0" quotePrefix="1" applyNumberFormat="1" applyFill="1" applyAlignment="1">
      <alignment horizontal="left"/>
    </xf>
    <xf numFmtId="0" fontId="0" fillId="2" borderId="2" xfId="0" applyFill="1" applyBorder="1" applyAlignment="1" applyProtection="1">
      <alignment horizontal="center"/>
      <protection locked="0"/>
    </xf>
    <xf numFmtId="0" fontId="0" fillId="2" borderId="26" xfId="0" applyFill="1" applyBorder="1" applyAlignment="1" applyProtection="1">
      <alignment horizontal="center"/>
      <protection locked="0"/>
    </xf>
    <xf numFmtId="164" fontId="0" fillId="2" borderId="24" xfId="0" applyNumberFormat="1"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6" borderId="38" xfId="0" applyFill="1" applyBorder="1" applyAlignment="1">
      <alignment horizontal="center" vertical="center" wrapText="1"/>
    </xf>
    <xf numFmtId="0" fontId="0" fillId="6" borderId="0" xfId="0" applyFill="1" applyBorder="1" applyAlignment="1" applyProtection="1">
      <alignment horizontal="left"/>
      <protection locked="0"/>
    </xf>
    <xf numFmtId="0" fontId="0" fillId="6" borderId="67" xfId="0" applyFill="1" applyBorder="1"/>
    <xf numFmtId="0" fontId="0" fillId="6" borderId="10" xfId="0" applyFill="1" applyBorder="1"/>
    <xf numFmtId="0" fontId="0" fillId="6" borderId="25" xfId="0" applyFill="1" applyBorder="1"/>
    <xf numFmtId="0" fontId="0" fillId="6" borderId="11" xfId="0" applyFill="1" applyBorder="1"/>
    <xf numFmtId="0" fontId="0" fillId="6" borderId="47" xfId="0" applyFill="1" applyBorder="1" applyAlignment="1">
      <alignment horizontal="center" vertical="center" wrapText="1"/>
    </xf>
    <xf numFmtId="0" fontId="0" fillId="6" borderId="48" xfId="0" applyFill="1" applyBorder="1" applyAlignment="1">
      <alignment horizontal="center" vertical="center" wrapText="1"/>
    </xf>
    <xf numFmtId="0" fontId="0" fillId="0" borderId="66" xfId="0" applyBorder="1" applyAlignment="1">
      <alignment horizontal="center" vertical="center" wrapText="1"/>
    </xf>
    <xf numFmtId="0" fontId="0" fillId="0" borderId="62" xfId="0" applyBorder="1" applyAlignment="1">
      <alignment horizontal="center" vertical="center" wrapText="1"/>
    </xf>
    <xf numFmtId="0" fontId="0" fillId="6" borderId="12" xfId="0" applyFill="1" applyBorder="1" applyAlignment="1">
      <alignment horizontal="center" vertical="center" wrapText="1"/>
    </xf>
    <xf numFmtId="0" fontId="0" fillId="6" borderId="14" xfId="0" applyFill="1" applyBorder="1" applyAlignment="1">
      <alignment horizontal="center" vertical="center" wrapText="1"/>
    </xf>
    <xf numFmtId="0" fontId="0" fillId="2" borderId="29" xfId="0" applyFill="1" applyBorder="1" applyAlignment="1" applyProtection="1">
      <alignment horizontal="left"/>
      <protection locked="0"/>
    </xf>
    <xf numFmtId="0" fontId="0" fillId="2" borderId="35" xfId="0" applyFill="1" applyBorder="1" applyAlignment="1" applyProtection="1">
      <alignment horizontal="left"/>
      <protection locked="0"/>
    </xf>
    <xf numFmtId="0" fontId="0" fillId="6" borderId="12" xfId="0" applyFill="1" applyBorder="1" applyAlignment="1">
      <alignment horizontal="center" vertical="center" textRotation="90"/>
    </xf>
    <xf numFmtId="0" fontId="0" fillId="6" borderId="63" xfId="0" applyFill="1" applyBorder="1" applyAlignment="1">
      <alignment horizontal="center" vertical="center" textRotation="90"/>
    </xf>
    <xf numFmtId="0" fontId="0" fillId="6" borderId="19" xfId="0" applyFill="1" applyBorder="1" applyAlignment="1"/>
    <xf numFmtId="0" fontId="0" fillId="6" borderId="13" xfId="0" applyFill="1" applyBorder="1" applyAlignment="1">
      <alignment horizontal="center" vertical="center" textRotation="90"/>
    </xf>
    <xf numFmtId="0" fontId="0" fillId="6" borderId="64" xfId="0" applyFill="1" applyBorder="1" applyAlignment="1">
      <alignment horizontal="center" vertical="center" textRotation="90"/>
    </xf>
    <xf numFmtId="0" fontId="0" fillId="6" borderId="20" xfId="0" applyFill="1" applyBorder="1" applyAlignment="1"/>
    <xf numFmtId="0" fontId="0" fillId="6" borderId="14" xfId="0" applyFill="1" applyBorder="1" applyAlignment="1">
      <alignment horizontal="center" vertical="center" textRotation="90"/>
    </xf>
    <xf numFmtId="0" fontId="0" fillId="6" borderId="60" xfId="0" applyFill="1" applyBorder="1" applyAlignment="1">
      <alignment horizontal="center" vertical="center" textRotation="90"/>
    </xf>
    <xf numFmtId="0" fontId="0" fillId="6" borderId="21" xfId="0" applyFill="1" applyBorder="1" applyAlignment="1"/>
    <xf numFmtId="0" fontId="0" fillId="6" borderId="15" xfId="0" applyFill="1" applyBorder="1" applyAlignment="1">
      <alignment horizontal="center" vertical="center" textRotation="90"/>
    </xf>
    <xf numFmtId="0" fontId="0" fillId="6" borderId="65" xfId="0" applyFill="1" applyBorder="1" applyAlignment="1">
      <alignment horizontal="center" vertical="center" textRotation="90"/>
    </xf>
    <xf numFmtId="0" fontId="0" fillId="6" borderId="22" xfId="0" applyFill="1" applyBorder="1" applyAlignment="1">
      <alignment horizontal="center"/>
    </xf>
    <xf numFmtId="0" fontId="0" fillId="6" borderId="15" xfId="0" applyFill="1" applyBorder="1" applyAlignment="1">
      <alignment horizontal="center" vertical="center" wrapText="1"/>
    </xf>
    <xf numFmtId="0" fontId="0" fillId="6" borderId="65" xfId="0" applyFill="1" applyBorder="1" applyAlignment="1">
      <alignment horizontal="center" vertical="center" wrapText="1"/>
    </xf>
    <xf numFmtId="0" fontId="0" fillId="6" borderId="22" xfId="0" applyFill="1" applyBorder="1" applyAlignment="1">
      <alignment horizontal="center" wrapText="1"/>
    </xf>
    <xf numFmtId="0" fontId="0" fillId="6" borderId="22" xfId="0" applyFill="1" applyBorder="1" applyAlignment="1">
      <alignment horizontal="center" textRotation="90"/>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5" xfId="0" applyFont="1" applyFill="1" applyBorder="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xf>
    <xf numFmtId="0" fontId="2" fillId="6" borderId="44" xfId="0" applyFont="1" applyFill="1" applyBorder="1" applyAlignment="1">
      <alignment horizontal="center" vertical="center"/>
    </xf>
    <xf numFmtId="0" fontId="2" fillId="6" borderId="5" xfId="0" applyFont="1" applyFill="1" applyBorder="1" applyAlignment="1">
      <alignment horizontal="right" vertical="center"/>
    </xf>
    <xf numFmtId="0" fontId="2" fillId="6" borderId="7" xfId="0" applyFont="1" applyFill="1" applyBorder="1" applyAlignment="1">
      <alignment vertical="center"/>
    </xf>
    <xf numFmtId="0" fontId="2" fillId="6" borderId="2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7" xfId="0" applyFont="1" applyFill="1" applyBorder="1" applyAlignment="1">
      <alignment horizontal="center" wrapText="1"/>
    </xf>
    <xf numFmtId="0" fontId="2" fillId="6" borderId="42" xfId="0" applyFont="1" applyFill="1" applyBorder="1" applyAlignment="1">
      <alignment horizontal="center" wrapText="1"/>
    </xf>
    <xf numFmtId="0" fontId="2" fillId="6" borderId="3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0" xfId="0" applyFill="1" applyAlignment="1">
      <alignment horizontal="center"/>
    </xf>
    <xf numFmtId="0" fontId="2" fillId="6" borderId="14" xfId="0" applyFont="1" applyFill="1" applyBorder="1" applyAlignment="1">
      <alignment horizontal="center" vertical="center"/>
    </xf>
    <xf numFmtId="0" fontId="2" fillId="6" borderId="60"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36"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6" xfId="0" applyFont="1" applyFill="1" applyBorder="1" applyAlignment="1">
      <alignment horizontal="center" vertical="center"/>
    </xf>
    <xf numFmtId="0" fontId="5" fillId="6" borderId="43" xfId="0" applyFont="1" applyFill="1" applyBorder="1" applyAlignment="1">
      <alignment horizontal="center" vertical="center"/>
    </xf>
    <xf numFmtId="0" fontId="2" fillId="6" borderId="6" xfId="0" applyFont="1" applyFill="1"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2" fillId="6" borderId="47" xfId="0" applyFont="1" applyFill="1" applyBorder="1" applyAlignment="1">
      <alignment horizontal="center" vertical="center"/>
    </xf>
    <xf numFmtId="0" fontId="2" fillId="6" borderId="48" xfId="0" applyFont="1" applyFill="1" applyBorder="1" applyAlignment="1">
      <alignment horizontal="center" vertical="center"/>
    </xf>
    <xf numFmtId="0" fontId="2" fillId="6" borderId="58" xfId="0" applyFont="1" applyFill="1" applyBorder="1" applyAlignment="1">
      <alignment horizontal="center" vertical="center"/>
    </xf>
    <xf numFmtId="0" fontId="2" fillId="6" borderId="57" xfId="0" applyFont="1" applyFill="1" applyBorder="1" applyAlignment="1">
      <alignment horizontal="center" vertical="center"/>
    </xf>
    <xf numFmtId="0" fontId="0" fillId="0" borderId="1" xfId="0" applyFill="1" applyBorder="1" applyAlignment="1">
      <alignment horizontal="center" textRotation="90" wrapText="1"/>
    </xf>
    <xf numFmtId="0" fontId="0" fillId="0" borderId="1" xfId="0" applyBorder="1" applyAlignment="1">
      <alignment horizontal="center" textRotation="90" wrapText="1"/>
    </xf>
    <xf numFmtId="0" fontId="0" fillId="0" borderId="1" xfId="0" applyFont="1" applyFill="1" applyBorder="1" applyAlignment="1">
      <alignment horizontal="center" textRotation="90" wrapText="1"/>
    </xf>
    <xf numFmtId="0" fontId="0" fillId="0" borderId="1" xfId="0" applyFont="1" applyBorder="1" applyAlignment="1">
      <alignment horizontal="center" textRotation="90" wrapText="1"/>
    </xf>
    <xf numFmtId="0" fontId="0" fillId="0" borderId="51" xfId="0" applyFill="1" applyBorder="1" applyAlignment="1">
      <alignment horizontal="center" textRotation="90" wrapText="1"/>
    </xf>
    <xf numFmtId="0" fontId="0" fillId="0" borderId="52" xfId="0" applyBorder="1" applyAlignment="1">
      <alignment horizontal="center" textRotation="90" wrapText="1"/>
    </xf>
    <xf numFmtId="0" fontId="0" fillId="0" borderId="12" xfId="0" applyFill="1" applyBorder="1" applyAlignment="1" applyProtection="1">
      <alignment horizontal="center" vertical="center" textRotation="90"/>
    </xf>
    <xf numFmtId="0" fontId="0" fillId="0" borderId="19" xfId="0" applyFill="1" applyBorder="1" applyAlignment="1" applyProtection="1"/>
    <xf numFmtId="0" fontId="0" fillId="0" borderId="13" xfId="0" applyFill="1" applyBorder="1" applyAlignment="1" applyProtection="1">
      <alignment horizontal="center" vertical="center" textRotation="90"/>
    </xf>
    <xf numFmtId="0" fontId="0" fillId="0" borderId="20" xfId="0" applyFill="1" applyBorder="1" applyAlignment="1" applyProtection="1"/>
    <xf numFmtId="0" fontId="0" fillId="0" borderId="14" xfId="0" applyFill="1" applyBorder="1" applyAlignment="1" applyProtection="1">
      <alignment horizontal="center" vertical="center" textRotation="90"/>
    </xf>
    <xf numFmtId="0" fontId="0" fillId="0" borderId="21" xfId="0" applyFill="1" applyBorder="1" applyAlignment="1" applyProtection="1"/>
    <xf numFmtId="0" fontId="0" fillId="0" borderId="15" xfId="0" applyFill="1" applyBorder="1" applyAlignment="1" applyProtection="1">
      <alignment horizontal="center" vertical="center" textRotation="90"/>
    </xf>
    <xf numFmtId="0" fontId="0" fillId="0" borderId="22" xfId="0" applyFill="1" applyBorder="1" applyAlignment="1" applyProtection="1">
      <alignment horizontal="center"/>
    </xf>
    <xf numFmtId="0" fontId="0" fillId="0" borderId="22" xfId="0" applyFill="1" applyBorder="1" applyAlignment="1" applyProtection="1">
      <alignment horizontal="center" textRotation="90"/>
    </xf>
    <xf numFmtId="0" fontId="0" fillId="0" borderId="2"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2" xfId="0" applyFill="1" applyBorder="1" applyAlignment="1" applyProtection="1">
      <alignment horizontal="center" wrapText="1"/>
    </xf>
    <xf numFmtId="0" fontId="0" fillId="2" borderId="10" xfId="0" applyFill="1" applyBorder="1" applyAlignment="1" applyProtection="1">
      <protection locked="0"/>
    </xf>
    <xf numFmtId="0" fontId="0" fillId="0" borderId="25" xfId="0" applyBorder="1" applyAlignment="1" applyProtection="1">
      <protection locked="0"/>
    </xf>
    <xf numFmtId="0" fontId="0" fillId="0" borderId="11" xfId="0" applyBorder="1" applyAlignment="1" applyProtection="1">
      <protection locked="0"/>
    </xf>
    <xf numFmtId="0" fontId="0" fillId="2" borderId="33" xfId="0" applyFill="1" applyBorder="1" applyAlignment="1" applyProtection="1">
      <protection locked="0"/>
    </xf>
    <xf numFmtId="0" fontId="0" fillId="0" borderId="18" xfId="0" applyBorder="1" applyAlignment="1" applyProtection="1">
      <protection locked="0"/>
    </xf>
    <xf numFmtId="0" fontId="0" fillId="0" borderId="59" xfId="0" applyBorder="1" applyAlignment="1" applyProtection="1">
      <protection locked="0"/>
    </xf>
  </cellXfs>
  <cellStyles count="1">
    <cellStyle name="Standaard" xfId="0" builtinId="0"/>
  </cellStyles>
  <dxfs count="13">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s>
  <tableStyles count="0" defaultTableStyle="TableStyleMedium9" defaultPivotStyle="PivotStyleLight16"/>
  <colors>
    <mruColors>
      <color rgb="FFDEFFDE"/>
      <color rgb="FFFFFFF4"/>
      <color rgb="FFD3FFFF"/>
      <color rgb="FFFFFF6F"/>
      <color rgb="FFFFFAFF"/>
      <color rgb="FFFFF4FF"/>
      <color rgb="FFFFE9FF"/>
      <color rgb="FFFFDEFF"/>
      <color rgb="FFFFFF0B"/>
      <color rgb="FFFFFFD3"/>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9526</xdr:colOff>
      <xdr:row>42</xdr:row>
      <xdr:rowOff>9524</xdr:rowOff>
    </xdr:from>
    <xdr:to>
      <xdr:col>9</xdr:col>
      <xdr:colOff>8505</xdr:colOff>
      <xdr:row>43</xdr:row>
      <xdr:rowOff>34016</xdr:rowOff>
    </xdr:to>
    <xdr:sp macro="" textlink="">
      <xdr:nvSpPr>
        <xdr:cNvPr id="3" name="Lijntoelichting 3 2"/>
        <xdr:cNvSpPr/>
      </xdr:nvSpPr>
      <xdr:spPr>
        <a:xfrm>
          <a:off x="1497807" y="6830104"/>
          <a:ext cx="2201636" cy="211591"/>
        </a:xfrm>
        <a:prstGeom prst="borderCallout3">
          <a:avLst>
            <a:gd name="adj1" fmla="val 48434"/>
            <a:gd name="adj2" fmla="val -95"/>
            <a:gd name="adj3" fmla="val 47972"/>
            <a:gd name="adj4" fmla="val -16667"/>
            <a:gd name="adj5" fmla="val 100000"/>
            <a:gd name="adj6" fmla="val -16667"/>
            <a:gd name="adj7" fmla="val 519595"/>
            <a:gd name="adj8" fmla="val -1116"/>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a:solidFill>
                <a:sysClr val="windowText" lastClr="000000"/>
              </a:solidFill>
            </a:rPr>
            <a:t>Scoretabel</a:t>
          </a:r>
        </a:p>
      </xdr:txBody>
    </xdr:sp>
    <xdr:clientData/>
  </xdr:twoCellAnchor>
  <xdr:twoCellAnchor>
    <xdr:from>
      <xdr:col>10</xdr:col>
      <xdr:colOff>17009</xdr:colOff>
      <xdr:row>42</xdr:row>
      <xdr:rowOff>17009</xdr:rowOff>
    </xdr:from>
    <xdr:to>
      <xdr:col>15</xdr:col>
      <xdr:colOff>68035</xdr:colOff>
      <xdr:row>43</xdr:row>
      <xdr:rowOff>51026</xdr:rowOff>
    </xdr:to>
    <xdr:sp macro="" textlink="">
      <xdr:nvSpPr>
        <xdr:cNvPr id="5" name="Lijntoelichting 3 4"/>
        <xdr:cNvSpPr/>
      </xdr:nvSpPr>
      <xdr:spPr>
        <a:xfrm>
          <a:off x="4218214" y="6837589"/>
          <a:ext cx="2236674" cy="221116"/>
        </a:xfrm>
        <a:prstGeom prst="borderCallout3">
          <a:avLst>
            <a:gd name="adj1" fmla="val 48434"/>
            <a:gd name="adj2" fmla="val -95"/>
            <a:gd name="adj3" fmla="val 47972"/>
            <a:gd name="adj4" fmla="val -16667"/>
            <a:gd name="adj5" fmla="val 100000"/>
            <a:gd name="adj6" fmla="val -16667"/>
            <a:gd name="adj7" fmla="val 1305033"/>
            <a:gd name="adj8" fmla="val -1502"/>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a:solidFill>
                <a:sysClr val="windowText" lastClr="000000"/>
              </a:solidFill>
            </a:rPr>
            <a:t>Downtabel</a:t>
          </a:r>
        </a:p>
      </xdr:txBody>
    </xdr:sp>
    <xdr:clientData/>
  </xdr:twoCellAnchor>
  <xdr:twoCellAnchor>
    <xdr:from>
      <xdr:col>20</xdr:col>
      <xdr:colOff>299015</xdr:colOff>
      <xdr:row>43</xdr:row>
      <xdr:rowOff>178592</xdr:rowOff>
    </xdr:from>
    <xdr:to>
      <xdr:col>24</xdr:col>
      <xdr:colOff>110558</xdr:colOff>
      <xdr:row>45</xdr:row>
      <xdr:rowOff>0</xdr:rowOff>
    </xdr:to>
    <xdr:sp macro="" textlink="">
      <xdr:nvSpPr>
        <xdr:cNvPr id="7" name="Lijntoelichting 3 6"/>
        <xdr:cNvSpPr/>
      </xdr:nvSpPr>
      <xdr:spPr>
        <a:xfrm>
          <a:off x="8327229" y="7186271"/>
          <a:ext cx="1010673" cy="212613"/>
        </a:xfrm>
        <a:prstGeom prst="borderCallout3">
          <a:avLst>
            <a:gd name="adj1" fmla="val 48434"/>
            <a:gd name="adj2" fmla="val -95"/>
            <a:gd name="adj3" fmla="val 47972"/>
            <a:gd name="adj4" fmla="val -16667"/>
            <a:gd name="adj5" fmla="val 100000"/>
            <a:gd name="adj6" fmla="val -16667"/>
            <a:gd name="adj7" fmla="val 289762"/>
            <a:gd name="adj8" fmla="val 36590"/>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a:solidFill>
                <a:sysClr val="windowText" lastClr="000000"/>
              </a:solidFill>
            </a:rPr>
            <a:t>MinderDan20</a:t>
          </a:r>
        </a:p>
      </xdr:txBody>
    </xdr:sp>
    <xdr:clientData/>
  </xdr:twoCellAnchor>
  <xdr:twoCellAnchor>
    <xdr:from>
      <xdr:col>24</xdr:col>
      <xdr:colOff>620826</xdr:colOff>
      <xdr:row>43</xdr:row>
      <xdr:rowOff>178593</xdr:rowOff>
    </xdr:from>
    <xdr:to>
      <xdr:col>28</xdr:col>
      <xdr:colOff>25514</xdr:colOff>
      <xdr:row>45</xdr:row>
      <xdr:rowOff>1</xdr:rowOff>
    </xdr:to>
    <xdr:sp macro="" textlink="">
      <xdr:nvSpPr>
        <xdr:cNvPr id="9" name="Lijntoelichting 3 8"/>
        <xdr:cNvSpPr/>
      </xdr:nvSpPr>
      <xdr:spPr>
        <a:xfrm>
          <a:off x="10902723" y="7186272"/>
          <a:ext cx="1173617" cy="212613"/>
        </a:xfrm>
        <a:prstGeom prst="borderCallout3">
          <a:avLst>
            <a:gd name="adj1" fmla="val 48434"/>
            <a:gd name="adj2" fmla="val -95"/>
            <a:gd name="adj3" fmla="val 47972"/>
            <a:gd name="adj4" fmla="val -16667"/>
            <a:gd name="adj5" fmla="val 100000"/>
            <a:gd name="adj6" fmla="val -16667"/>
            <a:gd name="adj7" fmla="val 173763"/>
            <a:gd name="adj8" fmla="val 3165"/>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a:solidFill>
                <a:sysClr val="windowText" lastClr="000000"/>
              </a:solidFill>
            </a:rPr>
            <a:t>IMP-tabel</a:t>
          </a:r>
        </a:p>
      </xdr:txBody>
    </xdr:sp>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AA166"/>
  <sheetViews>
    <sheetView tabSelected="1" zoomScaleNormal="100" workbookViewId="0">
      <pane ySplit="8" topLeftCell="A9" activePane="bottomLeft" state="frozen"/>
      <selection pane="bottomLeft" activeCell="H3" sqref="H3:K3"/>
    </sheetView>
  </sheetViews>
  <sheetFormatPr defaultRowHeight="15"/>
  <cols>
    <col min="1" max="1" width="9.140625" style="57"/>
    <col min="2" max="2" width="3.42578125" style="57" customWidth="1"/>
    <col min="3" max="3" width="3.7109375" style="57" customWidth="1"/>
    <col min="4" max="4" width="5.7109375" style="57" bestFit="1" customWidth="1"/>
    <col min="5" max="7" width="6.5703125" style="57" customWidth="1"/>
    <col min="8" max="9" width="7" style="57" customWidth="1"/>
    <col min="10" max="10" width="9" style="57" customWidth="1"/>
    <col min="11" max="11" width="5" style="57" customWidth="1"/>
    <col min="12" max="15" width="6.7109375" style="57" customWidth="1"/>
    <col min="16" max="17" width="6.28515625" style="57" customWidth="1"/>
    <col min="18" max="18" width="10.28515625" style="57" customWidth="1"/>
    <col min="19" max="19" width="4.85546875" style="57" bestFit="1" customWidth="1"/>
    <col min="20" max="20" width="9.85546875" style="57" bestFit="1" customWidth="1"/>
    <col min="21" max="22" width="12" style="57" bestFit="1" customWidth="1"/>
    <col min="23" max="26" width="10.28515625" style="57" customWidth="1"/>
    <col min="27" max="27" width="9.140625" style="57" hidden="1" customWidth="1"/>
    <col min="28" max="16384" width="9.140625" style="57"/>
  </cols>
  <sheetData>
    <row r="1" spans="2:27" ht="15.75" thickBot="1"/>
    <row r="2" spans="2:27" ht="15.75" thickBot="1">
      <c r="B2" s="96" t="s">
        <v>152</v>
      </c>
      <c r="C2" s="97"/>
      <c r="D2" s="97"/>
      <c r="E2" s="97"/>
      <c r="F2" s="97"/>
      <c r="G2" s="97"/>
      <c r="H2" s="68" t="s">
        <v>5</v>
      </c>
      <c r="M2" s="96" t="s">
        <v>236</v>
      </c>
      <c r="N2" s="97"/>
      <c r="O2" s="97"/>
      <c r="P2" s="260" t="s">
        <v>143</v>
      </c>
      <c r="Q2" s="261"/>
    </row>
    <row r="3" spans="2:27" ht="15.75" thickBot="1">
      <c r="B3" s="251" t="s">
        <v>238</v>
      </c>
      <c r="C3" s="252"/>
      <c r="D3" s="252"/>
      <c r="E3" s="252"/>
      <c r="F3" s="252"/>
      <c r="G3" s="253"/>
      <c r="H3" s="335"/>
      <c r="I3" s="336"/>
      <c r="J3" s="336"/>
      <c r="K3" s="337"/>
      <c r="M3" s="96" t="s">
        <v>237</v>
      </c>
      <c r="N3" s="97"/>
      <c r="O3" s="236"/>
      <c r="P3" s="260" t="s">
        <v>233</v>
      </c>
      <c r="Q3" s="261"/>
    </row>
    <row r="4" spans="2:27" ht="15.75" thickBot="1">
      <c r="B4" s="119" t="s">
        <v>239</v>
      </c>
      <c r="C4" s="250"/>
      <c r="D4" s="250"/>
      <c r="E4" s="250"/>
      <c r="F4" s="250"/>
      <c r="G4" s="120"/>
      <c r="H4" s="338"/>
      <c r="I4" s="339"/>
      <c r="J4" s="339"/>
      <c r="K4" s="340"/>
      <c r="L4" s="192"/>
      <c r="M4" s="192"/>
      <c r="N4" s="192"/>
      <c r="O4" s="192"/>
      <c r="P4" s="249"/>
      <c r="Q4" s="249"/>
    </row>
    <row r="5" spans="2:27" ht="15.75" thickBot="1"/>
    <row r="6" spans="2:27" ht="20.25" customHeight="1" thickBot="1">
      <c r="B6" s="262" t="s">
        <v>7</v>
      </c>
      <c r="C6" s="265" t="s">
        <v>8</v>
      </c>
      <c r="D6" s="268" t="s">
        <v>9</v>
      </c>
      <c r="E6" s="254" t="s">
        <v>12</v>
      </c>
      <c r="F6" s="255"/>
      <c r="G6" s="271" t="s">
        <v>13</v>
      </c>
      <c r="H6" s="254" t="s">
        <v>14</v>
      </c>
      <c r="I6" s="255"/>
      <c r="J6" s="274" t="s">
        <v>151</v>
      </c>
      <c r="K6" s="271" t="s">
        <v>18</v>
      </c>
      <c r="L6" s="254" t="s">
        <v>15</v>
      </c>
      <c r="M6" s="255"/>
      <c r="N6" s="254" t="s">
        <v>17</v>
      </c>
      <c r="O6" s="255"/>
      <c r="P6" s="258" t="s">
        <v>16</v>
      </c>
      <c r="Q6" s="259"/>
      <c r="S6" s="192"/>
      <c r="T6" s="192"/>
    </row>
    <row r="7" spans="2:27" ht="17.25" customHeight="1" thickBot="1">
      <c r="B7" s="263"/>
      <c r="C7" s="266"/>
      <c r="D7" s="269"/>
      <c r="E7" s="256"/>
      <c r="F7" s="257"/>
      <c r="G7" s="272"/>
      <c r="H7" s="256"/>
      <c r="I7" s="257"/>
      <c r="J7" s="275"/>
      <c r="K7" s="272"/>
      <c r="L7" s="256"/>
      <c r="M7" s="257"/>
      <c r="N7" s="256"/>
      <c r="O7" s="257"/>
      <c r="P7" s="248">
        <f>P33</f>
        <v>0</v>
      </c>
      <c r="Q7" s="248">
        <f>Q33</f>
        <v>0</v>
      </c>
      <c r="S7" s="192"/>
      <c r="T7" s="192"/>
    </row>
    <row r="8" spans="2:27" ht="16.5" customHeight="1" thickBot="1">
      <c r="B8" s="264"/>
      <c r="C8" s="267"/>
      <c r="D8" s="270"/>
      <c r="E8" s="98" t="s">
        <v>10</v>
      </c>
      <c r="F8" s="99" t="s">
        <v>11</v>
      </c>
      <c r="G8" s="273"/>
      <c r="H8" s="98" t="s">
        <v>10</v>
      </c>
      <c r="I8" s="99" t="s">
        <v>11</v>
      </c>
      <c r="J8" s="276"/>
      <c r="K8" s="277"/>
      <c r="L8" s="98" t="s">
        <v>10</v>
      </c>
      <c r="M8" s="99" t="s">
        <v>11</v>
      </c>
      <c r="N8" s="98" t="s">
        <v>10</v>
      </c>
      <c r="O8" s="99" t="s">
        <v>11</v>
      </c>
      <c r="P8" s="189" t="s">
        <v>10</v>
      </c>
      <c r="Q8" s="190" t="s">
        <v>11</v>
      </c>
      <c r="S8" s="192"/>
      <c r="T8" s="192"/>
      <c r="AA8" s="57" t="s">
        <v>176</v>
      </c>
    </row>
    <row r="9" spans="2:27">
      <c r="B9" s="100">
        <v>1</v>
      </c>
      <c r="C9" s="101" t="s">
        <v>0</v>
      </c>
      <c r="D9" s="102" t="str">
        <f t="shared" ref="D9:D32" si="0">IF(OR(Kwetsbaarheden="Standaard",Kwetsbaarheden=""),T62,IF(Kwetsbaarheden="1-8 herhaald",U62,V62))</f>
        <v>-</v>
      </c>
      <c r="E9" s="243"/>
      <c r="F9" s="244"/>
      <c r="G9" s="245"/>
      <c r="H9" s="103" t="str">
        <f>Rekenen!H6</f>
        <v/>
      </c>
      <c r="I9" s="104" t="str">
        <f>Rekenen!I6</f>
        <v/>
      </c>
      <c r="J9" s="246"/>
      <c r="K9" s="247"/>
      <c r="L9" s="103" t="str">
        <f>Rekenen!L6</f>
        <v/>
      </c>
      <c r="M9" s="104" t="str">
        <f>Rekenen!M6</f>
        <v/>
      </c>
      <c r="N9" s="103" t="str">
        <f>Rekenen!N6</f>
        <v/>
      </c>
      <c r="O9" s="104" t="str">
        <f>Rekenen!O6</f>
        <v/>
      </c>
      <c r="P9" s="103" t="str">
        <f>Rekenen!P6</f>
        <v/>
      </c>
      <c r="Q9" s="104" t="str">
        <f>Rekenen!Q6</f>
        <v/>
      </c>
      <c r="S9" s="193"/>
      <c r="T9" s="192"/>
      <c r="AA9" s="57" t="str">
        <f>IF(OR(Systeem="Eenvoudig",Rekenen!V6="SA",Rekenen!V6=""),"nee","ja")</f>
        <v>nee</v>
      </c>
    </row>
    <row r="10" spans="2:27">
      <c r="B10" s="105">
        <v>2</v>
      </c>
      <c r="C10" s="106" t="s">
        <v>1</v>
      </c>
      <c r="D10" s="107" t="str">
        <f t="shared" si="0"/>
        <v>NZ</v>
      </c>
      <c r="E10" s="59"/>
      <c r="F10" s="60"/>
      <c r="G10" s="61"/>
      <c r="H10" s="108" t="str">
        <f>Rekenen!H7</f>
        <v/>
      </c>
      <c r="I10" s="109" t="str">
        <f>Rekenen!I7</f>
        <v/>
      </c>
      <c r="J10" s="65"/>
      <c r="K10" s="66"/>
      <c r="L10" s="108" t="str">
        <f>Rekenen!L7</f>
        <v/>
      </c>
      <c r="M10" s="109" t="str">
        <f>Rekenen!M7</f>
        <v/>
      </c>
      <c r="N10" s="108" t="str">
        <f>Rekenen!N7</f>
        <v/>
      </c>
      <c r="O10" s="109" t="str">
        <f>Rekenen!O7</f>
        <v/>
      </c>
      <c r="P10" s="108" t="str">
        <f>Rekenen!P7</f>
        <v/>
      </c>
      <c r="Q10" s="109" t="str">
        <f>Rekenen!Q7</f>
        <v/>
      </c>
      <c r="S10" s="194"/>
      <c r="T10" s="192"/>
      <c r="AA10" s="57" t="str">
        <f>IF(OR(Systeem="Eenvoudig",Rekenen!V7="SA",Rekenen!V7=""),"nee","ja")</f>
        <v>nee</v>
      </c>
    </row>
    <row r="11" spans="2:27">
      <c r="B11" s="105">
        <v>3</v>
      </c>
      <c r="C11" s="106" t="s">
        <v>2</v>
      </c>
      <c r="D11" s="107" t="str">
        <f t="shared" si="0"/>
        <v>OW</v>
      </c>
      <c r="E11" s="59"/>
      <c r="F11" s="60"/>
      <c r="G11" s="61"/>
      <c r="H11" s="108" t="str">
        <f>Rekenen!H8</f>
        <v/>
      </c>
      <c r="I11" s="109" t="str">
        <f>Rekenen!I8</f>
        <v/>
      </c>
      <c r="J11" s="65"/>
      <c r="K11" s="66"/>
      <c r="L11" s="108" t="str">
        <f>Rekenen!L8</f>
        <v/>
      </c>
      <c r="M11" s="109" t="str">
        <f>Rekenen!M8</f>
        <v/>
      </c>
      <c r="N11" s="108" t="str">
        <f>Rekenen!N8</f>
        <v/>
      </c>
      <c r="O11" s="109" t="str">
        <f>Rekenen!O8</f>
        <v/>
      </c>
      <c r="P11" s="108" t="str">
        <f>Rekenen!P8</f>
        <v/>
      </c>
      <c r="Q11" s="109" t="str">
        <f>Rekenen!Q8</f>
        <v/>
      </c>
      <c r="S11" s="194"/>
      <c r="T11" s="192"/>
      <c r="AA11" s="57" t="str">
        <f>IF(OR(Systeem="Eenvoudig",Rekenen!V8="SA",Rekenen!V8=""),"nee","ja")</f>
        <v>nee</v>
      </c>
    </row>
    <row r="12" spans="2:27">
      <c r="B12" s="105">
        <v>4</v>
      </c>
      <c r="C12" s="106" t="s">
        <v>3</v>
      </c>
      <c r="D12" s="107" t="str">
        <f t="shared" si="0"/>
        <v>Allen</v>
      </c>
      <c r="E12" s="59"/>
      <c r="F12" s="60"/>
      <c r="G12" s="61"/>
      <c r="H12" s="108" t="str">
        <f>Rekenen!H9</f>
        <v/>
      </c>
      <c r="I12" s="109" t="str">
        <f>Rekenen!I9</f>
        <v/>
      </c>
      <c r="J12" s="65"/>
      <c r="K12" s="66"/>
      <c r="L12" s="108" t="str">
        <f>Rekenen!L9</f>
        <v/>
      </c>
      <c r="M12" s="109" t="str">
        <f>Rekenen!M9</f>
        <v/>
      </c>
      <c r="N12" s="108" t="str">
        <f>Rekenen!N9</f>
        <v/>
      </c>
      <c r="O12" s="109" t="str">
        <f>Rekenen!O9</f>
        <v/>
      </c>
      <c r="P12" s="108" t="str">
        <f>Rekenen!P9</f>
        <v/>
      </c>
      <c r="Q12" s="109" t="str">
        <f>Rekenen!Q9</f>
        <v/>
      </c>
      <c r="S12" s="194"/>
      <c r="T12" s="192"/>
      <c r="AA12" s="57" t="str">
        <f>IF(OR(Systeem="Eenvoudig",Rekenen!V9="SA",Rekenen!V9=""),"nee","ja")</f>
        <v>nee</v>
      </c>
    </row>
    <row r="13" spans="2:27">
      <c r="B13" s="105">
        <v>5</v>
      </c>
      <c r="C13" s="106" t="s">
        <v>0</v>
      </c>
      <c r="D13" s="107" t="str">
        <f t="shared" si="0"/>
        <v>NZ</v>
      </c>
      <c r="E13" s="59"/>
      <c r="F13" s="60"/>
      <c r="G13" s="61"/>
      <c r="H13" s="108" t="str">
        <f>Rekenen!H10</f>
        <v/>
      </c>
      <c r="I13" s="109" t="str">
        <f>Rekenen!I10</f>
        <v/>
      </c>
      <c r="J13" s="65"/>
      <c r="K13" s="66"/>
      <c r="L13" s="108" t="str">
        <f>Rekenen!L10</f>
        <v/>
      </c>
      <c r="M13" s="109" t="str">
        <f>Rekenen!M10</f>
        <v/>
      </c>
      <c r="N13" s="108" t="str">
        <f>Rekenen!N10</f>
        <v/>
      </c>
      <c r="O13" s="109" t="str">
        <f>Rekenen!O10</f>
        <v/>
      </c>
      <c r="P13" s="108" t="str">
        <f>Rekenen!P10</f>
        <v/>
      </c>
      <c r="Q13" s="109" t="str">
        <f>Rekenen!Q10</f>
        <v/>
      </c>
      <c r="S13" s="194"/>
      <c r="T13" s="192"/>
      <c r="AA13" s="57" t="str">
        <f>IF(OR(Systeem="Eenvoudig",Rekenen!V10="SA",Rekenen!V10=""),"nee","ja")</f>
        <v>nee</v>
      </c>
    </row>
    <row r="14" spans="2:27">
      <c r="B14" s="105">
        <v>6</v>
      </c>
      <c r="C14" s="106" t="s">
        <v>1</v>
      </c>
      <c r="D14" s="107" t="str">
        <f t="shared" si="0"/>
        <v>OW</v>
      </c>
      <c r="E14" s="59"/>
      <c r="F14" s="60"/>
      <c r="G14" s="61"/>
      <c r="H14" s="108" t="str">
        <f>Rekenen!H11</f>
        <v/>
      </c>
      <c r="I14" s="109" t="str">
        <f>Rekenen!I11</f>
        <v/>
      </c>
      <c r="J14" s="65"/>
      <c r="K14" s="66"/>
      <c r="L14" s="108" t="str">
        <f>Rekenen!L11</f>
        <v/>
      </c>
      <c r="M14" s="109" t="str">
        <f>Rekenen!M11</f>
        <v/>
      </c>
      <c r="N14" s="108" t="str">
        <f>Rekenen!N11</f>
        <v/>
      </c>
      <c r="O14" s="109" t="str">
        <f>Rekenen!O11</f>
        <v/>
      </c>
      <c r="P14" s="108" t="str">
        <f>Rekenen!P11</f>
        <v/>
      </c>
      <c r="Q14" s="109" t="str">
        <f>Rekenen!Q11</f>
        <v/>
      </c>
      <c r="S14" s="194"/>
      <c r="T14" s="192"/>
      <c r="AA14" s="57" t="str">
        <f>IF(OR(Systeem="Eenvoudig",Rekenen!V11="SA",Rekenen!V11=""),"nee","ja")</f>
        <v>nee</v>
      </c>
    </row>
    <row r="15" spans="2:27">
      <c r="B15" s="105">
        <v>7</v>
      </c>
      <c r="C15" s="106" t="s">
        <v>2</v>
      </c>
      <c r="D15" s="107" t="str">
        <f t="shared" si="0"/>
        <v>Allen</v>
      </c>
      <c r="E15" s="59"/>
      <c r="F15" s="60"/>
      <c r="G15" s="61"/>
      <c r="H15" s="108" t="str">
        <f>Rekenen!H12</f>
        <v/>
      </c>
      <c r="I15" s="109" t="str">
        <f>Rekenen!I12</f>
        <v/>
      </c>
      <c r="J15" s="65"/>
      <c r="K15" s="66"/>
      <c r="L15" s="108" t="str">
        <f>Rekenen!L12</f>
        <v/>
      </c>
      <c r="M15" s="109" t="str">
        <f>Rekenen!M12</f>
        <v/>
      </c>
      <c r="N15" s="108" t="str">
        <f>Rekenen!N12</f>
        <v/>
      </c>
      <c r="O15" s="109" t="str">
        <f>Rekenen!O12</f>
        <v/>
      </c>
      <c r="P15" s="108" t="str">
        <f>Rekenen!P12</f>
        <v/>
      </c>
      <c r="Q15" s="109" t="str">
        <f>Rekenen!Q12</f>
        <v/>
      </c>
      <c r="S15" s="194"/>
      <c r="T15" s="192"/>
      <c r="AA15" s="57" t="str">
        <f>IF(OR(Systeem="Eenvoudig",Rekenen!V12="SA",Rekenen!V12=""),"nee","ja")</f>
        <v>nee</v>
      </c>
    </row>
    <row r="16" spans="2:27">
      <c r="B16" s="105">
        <v>8</v>
      </c>
      <c r="C16" s="106" t="s">
        <v>3</v>
      </c>
      <c r="D16" s="110" t="str">
        <f t="shared" si="0"/>
        <v>-</v>
      </c>
      <c r="E16" s="59"/>
      <c r="F16" s="60"/>
      <c r="G16" s="61"/>
      <c r="H16" s="108" t="str">
        <f>Rekenen!H13</f>
        <v/>
      </c>
      <c r="I16" s="109" t="str">
        <f>Rekenen!I13</f>
        <v/>
      </c>
      <c r="J16" s="65"/>
      <c r="K16" s="66"/>
      <c r="L16" s="108" t="str">
        <f>Rekenen!L13</f>
        <v/>
      </c>
      <c r="M16" s="109" t="str">
        <f>Rekenen!M13</f>
        <v/>
      </c>
      <c r="N16" s="108" t="str">
        <f>Rekenen!N13</f>
        <v/>
      </c>
      <c r="O16" s="109" t="str">
        <f>Rekenen!O13</f>
        <v/>
      </c>
      <c r="P16" s="108" t="str">
        <f>Rekenen!P13</f>
        <v/>
      </c>
      <c r="Q16" s="109" t="str">
        <f>Rekenen!Q13</f>
        <v/>
      </c>
      <c r="S16" s="193"/>
      <c r="T16" s="192"/>
      <c r="AA16" s="57" t="str">
        <f>IF(OR(Systeem="Eenvoudig",Rekenen!V13="SA",Rekenen!V13=""),"nee","ja")</f>
        <v>nee</v>
      </c>
    </row>
    <row r="17" spans="2:27">
      <c r="B17" s="105">
        <v>9</v>
      </c>
      <c r="C17" s="106" t="s">
        <v>0</v>
      </c>
      <c r="D17" s="107" t="str">
        <f t="shared" si="0"/>
        <v>OW</v>
      </c>
      <c r="E17" s="59"/>
      <c r="F17" s="60"/>
      <c r="G17" s="61"/>
      <c r="H17" s="108" t="str">
        <f>Rekenen!H14</f>
        <v/>
      </c>
      <c r="I17" s="109" t="str">
        <f>Rekenen!I14</f>
        <v/>
      </c>
      <c r="J17" s="65"/>
      <c r="K17" s="66"/>
      <c r="L17" s="108" t="str">
        <f>Rekenen!L14</f>
        <v/>
      </c>
      <c r="M17" s="109" t="str">
        <f>Rekenen!M14</f>
        <v/>
      </c>
      <c r="N17" s="108" t="str">
        <f>Rekenen!N14</f>
        <v/>
      </c>
      <c r="O17" s="109" t="str">
        <f>Rekenen!O14</f>
        <v/>
      </c>
      <c r="P17" s="108" t="str">
        <f>Rekenen!P14</f>
        <v/>
      </c>
      <c r="Q17" s="109" t="str">
        <f>Rekenen!Q14</f>
        <v/>
      </c>
      <c r="S17" s="194"/>
      <c r="T17" s="192"/>
      <c r="AA17" s="57" t="str">
        <f>IF(OR(Systeem="Eenvoudig",Rekenen!V14="SA",Rekenen!V14=""),"nee","ja")</f>
        <v>nee</v>
      </c>
    </row>
    <row r="18" spans="2:27">
      <c r="B18" s="105">
        <v>10</v>
      </c>
      <c r="C18" s="106" t="s">
        <v>1</v>
      </c>
      <c r="D18" s="107" t="str">
        <f t="shared" si="0"/>
        <v>Allen</v>
      </c>
      <c r="E18" s="59"/>
      <c r="F18" s="60"/>
      <c r="G18" s="61"/>
      <c r="H18" s="108" t="str">
        <f>Rekenen!H15</f>
        <v/>
      </c>
      <c r="I18" s="109" t="str">
        <f>Rekenen!I15</f>
        <v/>
      </c>
      <c r="J18" s="65"/>
      <c r="K18" s="66"/>
      <c r="L18" s="108" t="str">
        <f>Rekenen!L15</f>
        <v/>
      </c>
      <c r="M18" s="109" t="str">
        <f>Rekenen!M15</f>
        <v/>
      </c>
      <c r="N18" s="108" t="str">
        <f>Rekenen!N15</f>
        <v/>
      </c>
      <c r="O18" s="109" t="str">
        <f>Rekenen!O15</f>
        <v/>
      </c>
      <c r="P18" s="108" t="str">
        <f>Rekenen!P15</f>
        <v/>
      </c>
      <c r="Q18" s="109" t="str">
        <f>Rekenen!Q15</f>
        <v/>
      </c>
      <c r="S18" s="194"/>
      <c r="T18" s="192"/>
      <c r="AA18" s="57" t="str">
        <f>IF(OR(Systeem="Eenvoudig",Rekenen!V15="SA",Rekenen!V15=""),"nee","ja")</f>
        <v>nee</v>
      </c>
    </row>
    <row r="19" spans="2:27">
      <c r="B19" s="105">
        <v>11</v>
      </c>
      <c r="C19" s="106" t="s">
        <v>2</v>
      </c>
      <c r="D19" s="110" t="str">
        <f t="shared" si="0"/>
        <v>-</v>
      </c>
      <c r="E19" s="59"/>
      <c r="F19" s="60"/>
      <c r="G19" s="61"/>
      <c r="H19" s="108" t="str">
        <f>Rekenen!H16</f>
        <v/>
      </c>
      <c r="I19" s="109" t="str">
        <f>Rekenen!I16</f>
        <v/>
      </c>
      <c r="J19" s="65"/>
      <c r="K19" s="66"/>
      <c r="L19" s="108" t="str">
        <f>Rekenen!L16</f>
        <v/>
      </c>
      <c r="M19" s="109" t="str">
        <f>Rekenen!M16</f>
        <v/>
      </c>
      <c r="N19" s="108" t="str">
        <f>Rekenen!N16</f>
        <v/>
      </c>
      <c r="O19" s="109" t="str">
        <f>Rekenen!O16</f>
        <v/>
      </c>
      <c r="P19" s="108" t="str">
        <f>Rekenen!P16</f>
        <v/>
      </c>
      <c r="Q19" s="109" t="str">
        <f>Rekenen!Q16</f>
        <v/>
      </c>
      <c r="S19" s="193"/>
      <c r="T19" s="192"/>
      <c r="AA19" s="57" t="str">
        <f>IF(OR(Systeem="Eenvoudig",Rekenen!V16="SA",Rekenen!V16=""),"nee","ja")</f>
        <v>nee</v>
      </c>
    </row>
    <row r="20" spans="2:27">
      <c r="B20" s="105">
        <v>12</v>
      </c>
      <c r="C20" s="106" t="s">
        <v>3</v>
      </c>
      <c r="D20" s="107" t="str">
        <f t="shared" si="0"/>
        <v>NZ</v>
      </c>
      <c r="E20" s="59"/>
      <c r="F20" s="60"/>
      <c r="G20" s="61"/>
      <c r="H20" s="108" t="str">
        <f>Rekenen!H17</f>
        <v/>
      </c>
      <c r="I20" s="109" t="str">
        <f>Rekenen!I17</f>
        <v/>
      </c>
      <c r="J20" s="65"/>
      <c r="K20" s="66"/>
      <c r="L20" s="108" t="str">
        <f>Rekenen!L17</f>
        <v/>
      </c>
      <c r="M20" s="109" t="str">
        <f>Rekenen!M17</f>
        <v/>
      </c>
      <c r="N20" s="108" t="str">
        <f>Rekenen!N17</f>
        <v/>
      </c>
      <c r="O20" s="109" t="str">
        <f>Rekenen!O17</f>
        <v/>
      </c>
      <c r="P20" s="108" t="str">
        <f>Rekenen!P17</f>
        <v/>
      </c>
      <c r="Q20" s="109" t="str">
        <f>Rekenen!Q17</f>
        <v/>
      </c>
      <c r="S20" s="194"/>
      <c r="T20" s="192"/>
      <c r="AA20" s="57" t="str">
        <f>IF(OR(Systeem="Eenvoudig",Rekenen!V17="SA",Rekenen!V17=""),"nee","ja")</f>
        <v>nee</v>
      </c>
    </row>
    <row r="21" spans="2:27">
      <c r="B21" s="105">
        <v>13</v>
      </c>
      <c r="C21" s="106" t="s">
        <v>0</v>
      </c>
      <c r="D21" s="107" t="str">
        <f t="shared" si="0"/>
        <v>Allen</v>
      </c>
      <c r="E21" s="59"/>
      <c r="F21" s="60"/>
      <c r="G21" s="61"/>
      <c r="H21" s="108" t="str">
        <f>Rekenen!H18</f>
        <v/>
      </c>
      <c r="I21" s="109" t="str">
        <f>Rekenen!I18</f>
        <v/>
      </c>
      <c r="J21" s="65"/>
      <c r="K21" s="66"/>
      <c r="L21" s="108" t="str">
        <f>Rekenen!L18</f>
        <v/>
      </c>
      <c r="M21" s="109" t="str">
        <f>Rekenen!M18</f>
        <v/>
      </c>
      <c r="N21" s="108" t="str">
        <f>Rekenen!N18</f>
        <v/>
      </c>
      <c r="O21" s="109" t="str">
        <f>Rekenen!O18</f>
        <v/>
      </c>
      <c r="P21" s="108" t="str">
        <f>Rekenen!P18</f>
        <v/>
      </c>
      <c r="Q21" s="109" t="str">
        <f>Rekenen!Q18</f>
        <v/>
      </c>
      <c r="S21" s="194"/>
      <c r="T21" s="192"/>
      <c r="AA21" s="57" t="str">
        <f>IF(OR(Systeem="Eenvoudig",Rekenen!V18="SA",Rekenen!V18=""),"nee","ja")</f>
        <v>nee</v>
      </c>
    </row>
    <row r="22" spans="2:27">
      <c r="B22" s="105">
        <v>14</v>
      </c>
      <c r="C22" s="106" t="s">
        <v>1</v>
      </c>
      <c r="D22" s="110" t="str">
        <f t="shared" si="0"/>
        <v>-</v>
      </c>
      <c r="E22" s="59"/>
      <c r="F22" s="60"/>
      <c r="G22" s="61"/>
      <c r="H22" s="108" t="str">
        <f>Rekenen!H19</f>
        <v/>
      </c>
      <c r="I22" s="109" t="str">
        <f>Rekenen!I19</f>
        <v/>
      </c>
      <c r="J22" s="65"/>
      <c r="K22" s="66"/>
      <c r="L22" s="108" t="str">
        <f>Rekenen!L19</f>
        <v/>
      </c>
      <c r="M22" s="109" t="str">
        <f>Rekenen!M19</f>
        <v/>
      </c>
      <c r="N22" s="108" t="str">
        <f>Rekenen!N19</f>
        <v/>
      </c>
      <c r="O22" s="109" t="str">
        <f>Rekenen!O19</f>
        <v/>
      </c>
      <c r="P22" s="108" t="str">
        <f>Rekenen!P19</f>
        <v/>
      </c>
      <c r="Q22" s="109" t="str">
        <f>Rekenen!Q19</f>
        <v/>
      </c>
      <c r="S22" s="193"/>
      <c r="T22" s="192"/>
      <c r="AA22" s="57" t="str">
        <f>IF(OR(Systeem="Eenvoudig",Rekenen!V19="SA",Rekenen!V19=""),"nee","ja")</f>
        <v>nee</v>
      </c>
    </row>
    <row r="23" spans="2:27">
      <c r="B23" s="105">
        <v>15</v>
      </c>
      <c r="C23" s="106" t="s">
        <v>2</v>
      </c>
      <c r="D23" s="110" t="str">
        <f t="shared" si="0"/>
        <v>NZ</v>
      </c>
      <c r="E23" s="59"/>
      <c r="F23" s="60"/>
      <c r="G23" s="61"/>
      <c r="H23" s="108" t="str">
        <f>Rekenen!H20</f>
        <v/>
      </c>
      <c r="I23" s="109" t="str">
        <f>Rekenen!I20</f>
        <v/>
      </c>
      <c r="J23" s="65"/>
      <c r="K23" s="66"/>
      <c r="L23" s="108" t="str">
        <f>Rekenen!L20</f>
        <v/>
      </c>
      <c r="M23" s="109" t="str">
        <f>Rekenen!M20</f>
        <v/>
      </c>
      <c r="N23" s="108" t="str">
        <f>Rekenen!N20</f>
        <v/>
      </c>
      <c r="O23" s="109" t="str">
        <f>Rekenen!O20</f>
        <v/>
      </c>
      <c r="P23" s="108" t="str">
        <f>Rekenen!P20</f>
        <v/>
      </c>
      <c r="Q23" s="109" t="str">
        <f>Rekenen!Q20</f>
        <v/>
      </c>
      <c r="S23" s="194"/>
      <c r="T23" s="192"/>
      <c r="AA23" s="57" t="str">
        <f>IF(OR(Systeem="Eenvoudig",Rekenen!V20="SA",Rekenen!V20=""),"nee","ja")</f>
        <v>nee</v>
      </c>
    </row>
    <row r="24" spans="2:27">
      <c r="B24" s="105">
        <v>16</v>
      </c>
      <c r="C24" s="106" t="s">
        <v>3</v>
      </c>
      <c r="D24" s="110" t="str">
        <f t="shared" si="0"/>
        <v>OW</v>
      </c>
      <c r="E24" s="59"/>
      <c r="F24" s="60"/>
      <c r="G24" s="61"/>
      <c r="H24" s="108" t="str">
        <f>Rekenen!H21</f>
        <v/>
      </c>
      <c r="I24" s="109" t="str">
        <f>Rekenen!I21</f>
        <v/>
      </c>
      <c r="J24" s="65"/>
      <c r="K24" s="66"/>
      <c r="L24" s="108" t="str">
        <f>Rekenen!L21</f>
        <v/>
      </c>
      <c r="M24" s="109" t="str">
        <f>Rekenen!M21</f>
        <v/>
      </c>
      <c r="N24" s="108" t="str">
        <f>Rekenen!N21</f>
        <v/>
      </c>
      <c r="O24" s="109" t="str">
        <f>Rekenen!O21</f>
        <v/>
      </c>
      <c r="P24" s="108" t="str">
        <f>Rekenen!P21</f>
        <v/>
      </c>
      <c r="Q24" s="109" t="str">
        <f>Rekenen!Q21</f>
        <v/>
      </c>
      <c r="S24" s="194"/>
      <c r="T24" s="192"/>
      <c r="AA24" s="57" t="str">
        <f>IF(OR(Systeem="Eenvoudig",Rekenen!V21="SA",Rekenen!V21=""),"nee","ja")</f>
        <v>nee</v>
      </c>
    </row>
    <row r="25" spans="2:27">
      <c r="B25" s="105">
        <v>17</v>
      </c>
      <c r="C25" s="106" t="s">
        <v>0</v>
      </c>
      <c r="D25" s="110" t="str">
        <f t="shared" si="0"/>
        <v>-</v>
      </c>
      <c r="E25" s="59"/>
      <c r="F25" s="60"/>
      <c r="G25" s="61"/>
      <c r="H25" s="108" t="str">
        <f>Rekenen!H22</f>
        <v/>
      </c>
      <c r="I25" s="109" t="str">
        <f>Rekenen!I22</f>
        <v/>
      </c>
      <c r="J25" s="65"/>
      <c r="K25" s="66"/>
      <c r="L25" s="108" t="str">
        <f>Rekenen!L22</f>
        <v/>
      </c>
      <c r="M25" s="109" t="str">
        <f>Rekenen!M22</f>
        <v/>
      </c>
      <c r="N25" s="108" t="str">
        <f>Rekenen!N22</f>
        <v/>
      </c>
      <c r="O25" s="109" t="str">
        <f>Rekenen!O22</f>
        <v/>
      </c>
      <c r="P25" s="108" t="str">
        <f>Rekenen!P22</f>
        <v/>
      </c>
      <c r="Q25" s="109" t="str">
        <f>Rekenen!Q22</f>
        <v/>
      </c>
      <c r="S25" s="193"/>
      <c r="T25" s="192"/>
      <c r="AA25" s="57" t="str">
        <f>IF(OR(Systeem="Eenvoudig",Rekenen!V22="SA",Rekenen!V22=""),"nee","ja")</f>
        <v>nee</v>
      </c>
    </row>
    <row r="26" spans="2:27">
      <c r="B26" s="105">
        <v>18</v>
      </c>
      <c r="C26" s="106" t="s">
        <v>1</v>
      </c>
      <c r="D26" s="110" t="str">
        <f t="shared" si="0"/>
        <v>NZ</v>
      </c>
      <c r="E26" s="59"/>
      <c r="F26" s="60"/>
      <c r="G26" s="61"/>
      <c r="H26" s="108" t="str">
        <f>Rekenen!H23</f>
        <v/>
      </c>
      <c r="I26" s="109" t="str">
        <f>Rekenen!I23</f>
        <v/>
      </c>
      <c r="J26" s="65"/>
      <c r="K26" s="66"/>
      <c r="L26" s="108" t="str">
        <f>Rekenen!L23</f>
        <v/>
      </c>
      <c r="M26" s="109" t="str">
        <f>Rekenen!M23</f>
        <v/>
      </c>
      <c r="N26" s="108" t="str">
        <f>Rekenen!N23</f>
        <v/>
      </c>
      <c r="O26" s="109" t="str">
        <f>Rekenen!O23</f>
        <v/>
      </c>
      <c r="P26" s="108" t="str">
        <f>Rekenen!P23</f>
        <v/>
      </c>
      <c r="Q26" s="109" t="str">
        <f>Rekenen!Q23</f>
        <v/>
      </c>
      <c r="S26" s="194"/>
      <c r="T26" s="192"/>
      <c r="AA26" s="57" t="str">
        <f>IF(OR(Systeem="Eenvoudig",Rekenen!V23="SA",Rekenen!V23=""),"nee","ja")</f>
        <v>nee</v>
      </c>
    </row>
    <row r="27" spans="2:27">
      <c r="B27" s="105">
        <v>19</v>
      </c>
      <c r="C27" s="106" t="s">
        <v>2</v>
      </c>
      <c r="D27" s="110" t="str">
        <f t="shared" si="0"/>
        <v>OW</v>
      </c>
      <c r="E27" s="59"/>
      <c r="F27" s="60"/>
      <c r="G27" s="61"/>
      <c r="H27" s="108" t="str">
        <f>Rekenen!H24</f>
        <v/>
      </c>
      <c r="I27" s="109" t="str">
        <f>Rekenen!I24</f>
        <v/>
      </c>
      <c r="J27" s="65"/>
      <c r="K27" s="66"/>
      <c r="L27" s="108" t="str">
        <f>Rekenen!L24</f>
        <v/>
      </c>
      <c r="M27" s="109" t="str">
        <f>Rekenen!M24</f>
        <v/>
      </c>
      <c r="N27" s="108" t="str">
        <f>Rekenen!N24</f>
        <v/>
      </c>
      <c r="O27" s="109" t="str">
        <f>Rekenen!O24</f>
        <v/>
      </c>
      <c r="P27" s="108" t="str">
        <f>Rekenen!P24</f>
        <v/>
      </c>
      <c r="Q27" s="109" t="str">
        <f>Rekenen!Q24</f>
        <v/>
      </c>
      <c r="S27" s="194"/>
      <c r="T27" s="192"/>
      <c r="AA27" s="57" t="str">
        <f>IF(OR(Systeem="Eenvoudig",Rekenen!V24="SA",Rekenen!V24=""),"nee","ja")</f>
        <v>nee</v>
      </c>
    </row>
    <row r="28" spans="2:27">
      <c r="B28" s="105">
        <v>20</v>
      </c>
      <c r="C28" s="106" t="s">
        <v>3</v>
      </c>
      <c r="D28" s="110" t="str">
        <f t="shared" si="0"/>
        <v>Allen</v>
      </c>
      <c r="E28" s="59"/>
      <c r="F28" s="60"/>
      <c r="G28" s="61"/>
      <c r="H28" s="108" t="str">
        <f>Rekenen!H25</f>
        <v/>
      </c>
      <c r="I28" s="109" t="str">
        <f>Rekenen!I25</f>
        <v/>
      </c>
      <c r="J28" s="65"/>
      <c r="K28" s="66"/>
      <c r="L28" s="108" t="str">
        <f>Rekenen!L25</f>
        <v/>
      </c>
      <c r="M28" s="109" t="str">
        <f>Rekenen!M25</f>
        <v/>
      </c>
      <c r="N28" s="108" t="str">
        <f>Rekenen!N25</f>
        <v/>
      </c>
      <c r="O28" s="109" t="str">
        <f>Rekenen!O25</f>
        <v/>
      </c>
      <c r="P28" s="108" t="str">
        <f>Rekenen!P25</f>
        <v/>
      </c>
      <c r="Q28" s="109" t="str">
        <f>Rekenen!Q25</f>
        <v/>
      </c>
      <c r="S28" s="194"/>
      <c r="T28" s="192"/>
      <c r="AA28" s="57" t="str">
        <f>IF(OR(Systeem="Eenvoudig",Rekenen!V25="SA",Rekenen!V25=""),"nee","ja")</f>
        <v>nee</v>
      </c>
    </row>
    <row r="29" spans="2:27">
      <c r="B29" s="105">
        <v>21</v>
      </c>
      <c r="C29" s="106" t="s">
        <v>0</v>
      </c>
      <c r="D29" s="110" t="str">
        <f t="shared" si="0"/>
        <v>NZ</v>
      </c>
      <c r="E29" s="59"/>
      <c r="F29" s="60"/>
      <c r="G29" s="61"/>
      <c r="H29" s="108" t="str">
        <f>Rekenen!H26</f>
        <v/>
      </c>
      <c r="I29" s="109" t="str">
        <f>Rekenen!I26</f>
        <v/>
      </c>
      <c r="J29" s="65"/>
      <c r="K29" s="66"/>
      <c r="L29" s="108" t="str">
        <f>Rekenen!L26</f>
        <v/>
      </c>
      <c r="M29" s="109" t="str">
        <f>Rekenen!M26</f>
        <v/>
      </c>
      <c r="N29" s="108" t="str">
        <f>Rekenen!N26</f>
        <v/>
      </c>
      <c r="O29" s="109" t="str">
        <f>Rekenen!O26</f>
        <v/>
      </c>
      <c r="P29" s="108" t="str">
        <f>Rekenen!P26</f>
        <v/>
      </c>
      <c r="Q29" s="109" t="str">
        <f>Rekenen!Q26</f>
        <v/>
      </c>
      <c r="S29" s="194"/>
      <c r="T29" s="192"/>
      <c r="AA29" s="57" t="str">
        <f>IF(OR(Systeem="Eenvoudig",Rekenen!V26="SA",Rekenen!V26=""),"nee","ja")</f>
        <v>nee</v>
      </c>
    </row>
    <row r="30" spans="2:27">
      <c r="B30" s="105">
        <v>22</v>
      </c>
      <c r="C30" s="106" t="s">
        <v>1</v>
      </c>
      <c r="D30" s="110" t="str">
        <f t="shared" si="0"/>
        <v>OW</v>
      </c>
      <c r="E30" s="59"/>
      <c r="F30" s="60"/>
      <c r="G30" s="61"/>
      <c r="H30" s="108" t="str">
        <f>Rekenen!H27</f>
        <v/>
      </c>
      <c r="I30" s="109" t="str">
        <f>Rekenen!I27</f>
        <v/>
      </c>
      <c r="J30" s="65"/>
      <c r="K30" s="66"/>
      <c r="L30" s="108" t="str">
        <f>Rekenen!L27</f>
        <v/>
      </c>
      <c r="M30" s="109" t="str">
        <f>Rekenen!M27</f>
        <v/>
      </c>
      <c r="N30" s="108" t="str">
        <f>Rekenen!N27</f>
        <v/>
      </c>
      <c r="O30" s="109" t="str">
        <f>Rekenen!O27</f>
        <v/>
      </c>
      <c r="P30" s="108" t="str">
        <f>Rekenen!P27</f>
        <v/>
      </c>
      <c r="Q30" s="109" t="str">
        <f>Rekenen!Q27</f>
        <v/>
      </c>
      <c r="S30" s="194"/>
      <c r="T30" s="192"/>
      <c r="AA30" s="57" t="str">
        <f>IF(OR(Systeem="Eenvoudig",Rekenen!V27="SA",Rekenen!V27=""),"nee","ja")</f>
        <v>nee</v>
      </c>
    </row>
    <row r="31" spans="2:27">
      <c r="B31" s="105">
        <v>23</v>
      </c>
      <c r="C31" s="106" t="s">
        <v>2</v>
      </c>
      <c r="D31" s="107" t="str">
        <f t="shared" si="0"/>
        <v>Allen</v>
      </c>
      <c r="E31" s="59"/>
      <c r="F31" s="60"/>
      <c r="G31" s="61"/>
      <c r="H31" s="108" t="str">
        <f>Rekenen!H28</f>
        <v/>
      </c>
      <c r="I31" s="109" t="str">
        <f>Rekenen!I28</f>
        <v/>
      </c>
      <c r="J31" s="65"/>
      <c r="K31" s="66"/>
      <c r="L31" s="108" t="str">
        <f>Rekenen!L28</f>
        <v/>
      </c>
      <c r="M31" s="109" t="str">
        <f>Rekenen!M28</f>
        <v/>
      </c>
      <c r="N31" s="108" t="str">
        <f>Rekenen!N28</f>
        <v/>
      </c>
      <c r="O31" s="109" t="str">
        <f>Rekenen!O28</f>
        <v/>
      </c>
      <c r="P31" s="108" t="str">
        <f>Rekenen!P28</f>
        <v/>
      </c>
      <c r="Q31" s="109" t="str">
        <f>Rekenen!Q28</f>
        <v/>
      </c>
      <c r="S31" s="194"/>
      <c r="T31" s="192"/>
      <c r="AA31" s="57" t="str">
        <f>IF(OR(Systeem="Eenvoudig",Rekenen!V28="SA",Rekenen!V28=""),"nee","ja")</f>
        <v>nee</v>
      </c>
    </row>
    <row r="32" spans="2:27" ht="15.75" thickBot="1">
      <c r="B32" s="111">
        <v>24</v>
      </c>
      <c r="C32" s="112" t="s">
        <v>3</v>
      </c>
      <c r="D32" s="113" t="str">
        <f t="shared" si="0"/>
        <v>-</v>
      </c>
      <c r="E32" s="62"/>
      <c r="F32" s="63"/>
      <c r="G32" s="64"/>
      <c r="H32" s="98" t="str">
        <f>Rekenen!H29</f>
        <v/>
      </c>
      <c r="I32" s="99" t="str">
        <f>Rekenen!I29</f>
        <v/>
      </c>
      <c r="J32" s="67"/>
      <c r="K32" s="191"/>
      <c r="L32" s="98" t="str">
        <f>Rekenen!L29</f>
        <v/>
      </c>
      <c r="M32" s="99" t="str">
        <f>Rekenen!M29</f>
        <v/>
      </c>
      <c r="N32" s="98" t="str">
        <f>Rekenen!N29</f>
        <v/>
      </c>
      <c r="O32" s="99" t="str">
        <f>Rekenen!O29</f>
        <v/>
      </c>
      <c r="P32" s="98" t="str">
        <f>Rekenen!P29</f>
        <v/>
      </c>
      <c r="Q32" s="99" t="str">
        <f>Rekenen!Q29</f>
        <v/>
      </c>
      <c r="S32" s="193"/>
      <c r="T32" s="192"/>
      <c r="AA32" s="57" t="str">
        <f>IF(OR(Systeem="Eenvoudig",Rekenen!V29="SA",Rekenen!V29=""),"nee","ja")</f>
        <v>nee</v>
      </c>
    </row>
    <row r="33" spans="3:20" ht="15.75" thickBot="1">
      <c r="C33" s="58"/>
      <c r="D33" s="58"/>
      <c r="O33" s="57" t="s">
        <v>150</v>
      </c>
      <c r="P33" s="189">
        <f>SUM(P9:P32)</f>
        <v>0</v>
      </c>
      <c r="Q33" s="190">
        <f>SUM(Q9:Q32)</f>
        <v>0</v>
      </c>
      <c r="S33" s="192"/>
      <c r="T33" s="192"/>
    </row>
    <row r="34" spans="3:20">
      <c r="S34" s="192"/>
      <c r="T34" s="192"/>
    </row>
    <row r="60" spans="5:22" ht="15.75" thickBot="1"/>
    <row r="61" spans="5:22" ht="15.75" thickBot="1">
      <c r="E61" s="114" t="s">
        <v>36</v>
      </c>
      <c r="G61" s="114" t="s">
        <v>127</v>
      </c>
      <c r="I61" s="114" t="s">
        <v>5</v>
      </c>
      <c r="P61" s="115" t="s">
        <v>141</v>
      </c>
      <c r="Q61" s="116"/>
      <c r="S61" s="241" t="s">
        <v>7</v>
      </c>
      <c r="T61" s="241" t="s">
        <v>233</v>
      </c>
      <c r="U61" s="236" t="s">
        <v>234</v>
      </c>
      <c r="V61" s="236" t="s">
        <v>235</v>
      </c>
    </row>
    <row r="62" spans="5:22" ht="15.75" thickBot="1">
      <c r="E62" s="117" t="s">
        <v>24</v>
      </c>
      <c r="G62" s="117">
        <v>1</v>
      </c>
      <c r="I62" s="118" t="s">
        <v>128</v>
      </c>
      <c r="P62" s="119" t="s">
        <v>143</v>
      </c>
      <c r="Q62" s="120"/>
      <c r="S62" s="223">
        <v>1</v>
      </c>
      <c r="T62" s="239" t="s">
        <v>4</v>
      </c>
      <c r="U62" s="240" t="s">
        <v>4</v>
      </c>
      <c r="V62" s="240" t="s">
        <v>4</v>
      </c>
    </row>
    <row r="63" spans="5:22">
      <c r="E63" s="117" t="s">
        <v>39</v>
      </c>
      <c r="G63" s="117">
        <v>2</v>
      </c>
      <c r="S63" s="117">
        <v>2</v>
      </c>
      <c r="T63" s="230" t="s">
        <v>5</v>
      </c>
      <c r="U63" s="117" t="s">
        <v>5</v>
      </c>
      <c r="V63" s="117" t="s">
        <v>5</v>
      </c>
    </row>
    <row r="64" spans="5:22">
      <c r="E64" s="117" t="s">
        <v>42</v>
      </c>
      <c r="G64" s="117">
        <v>3</v>
      </c>
      <c r="S64" s="117">
        <v>3</v>
      </c>
      <c r="T64" s="230" t="s">
        <v>128</v>
      </c>
      <c r="U64" s="117" t="s">
        <v>128</v>
      </c>
      <c r="V64" s="117" t="s">
        <v>128</v>
      </c>
    </row>
    <row r="65" spans="5:22">
      <c r="E65" s="117" t="s">
        <v>44</v>
      </c>
      <c r="G65" s="117">
        <v>4</v>
      </c>
      <c r="S65" s="117">
        <v>4</v>
      </c>
      <c r="T65" s="230" t="s">
        <v>6</v>
      </c>
      <c r="U65" s="117" t="s">
        <v>6</v>
      </c>
      <c r="V65" s="117" t="s">
        <v>6</v>
      </c>
    </row>
    <row r="66" spans="5:22">
      <c r="E66" s="117" t="s">
        <v>48</v>
      </c>
      <c r="G66" s="117">
        <v>5</v>
      </c>
      <c r="S66" s="117">
        <v>5</v>
      </c>
      <c r="T66" s="230" t="s">
        <v>5</v>
      </c>
      <c r="U66" s="117" t="s">
        <v>5</v>
      </c>
      <c r="V66" s="117" t="s">
        <v>4</v>
      </c>
    </row>
    <row r="67" spans="5:22">
      <c r="E67" s="117" t="s">
        <v>53</v>
      </c>
      <c r="G67" s="117">
        <v>6</v>
      </c>
      <c r="S67" s="117">
        <v>6</v>
      </c>
      <c r="T67" s="230" t="s">
        <v>128</v>
      </c>
      <c r="U67" s="117" t="s">
        <v>128</v>
      </c>
      <c r="V67" s="117" t="s">
        <v>5</v>
      </c>
    </row>
    <row r="68" spans="5:22">
      <c r="E68" s="117" t="s">
        <v>58</v>
      </c>
      <c r="G68" s="117">
        <v>-1</v>
      </c>
      <c r="S68" s="117">
        <v>7</v>
      </c>
      <c r="T68" s="230" t="s">
        <v>6</v>
      </c>
      <c r="U68" s="117" t="s">
        <v>6</v>
      </c>
      <c r="V68" s="117" t="s">
        <v>128</v>
      </c>
    </row>
    <row r="69" spans="5:22">
      <c r="E69" s="117" t="s">
        <v>28</v>
      </c>
      <c r="G69" s="117">
        <v>-2</v>
      </c>
      <c r="S69" s="117">
        <v>8</v>
      </c>
      <c r="T69" s="238" t="s">
        <v>4</v>
      </c>
      <c r="U69" s="237" t="s">
        <v>4</v>
      </c>
      <c r="V69" s="237" t="s">
        <v>6</v>
      </c>
    </row>
    <row r="70" spans="5:22">
      <c r="E70" s="117" t="s">
        <v>29</v>
      </c>
      <c r="G70" s="117">
        <v>-3</v>
      </c>
      <c r="S70" s="117">
        <v>9</v>
      </c>
      <c r="T70" s="230" t="s">
        <v>128</v>
      </c>
      <c r="U70" s="117" t="s">
        <v>4</v>
      </c>
      <c r="V70" s="117" t="s">
        <v>4</v>
      </c>
    </row>
    <row r="71" spans="5:22">
      <c r="E71" s="117" t="s">
        <v>30</v>
      </c>
      <c r="G71" s="117">
        <v>-4</v>
      </c>
      <c r="S71" s="117">
        <v>10</v>
      </c>
      <c r="T71" s="230" t="s">
        <v>6</v>
      </c>
      <c r="U71" s="117" t="s">
        <v>5</v>
      </c>
      <c r="V71" s="117" t="s">
        <v>5</v>
      </c>
    </row>
    <row r="72" spans="5:22">
      <c r="E72" s="117" t="s">
        <v>45</v>
      </c>
      <c r="G72" s="117">
        <v>-5</v>
      </c>
      <c r="S72" s="117">
        <v>11</v>
      </c>
      <c r="T72" s="238" t="s">
        <v>4</v>
      </c>
      <c r="U72" s="237" t="s">
        <v>128</v>
      </c>
      <c r="V72" s="237" t="s">
        <v>128</v>
      </c>
    </row>
    <row r="73" spans="5:22">
      <c r="E73" s="117" t="s">
        <v>49</v>
      </c>
      <c r="G73" s="117">
        <v>-6</v>
      </c>
      <c r="S73" s="117">
        <v>12</v>
      </c>
      <c r="T73" s="230" t="s">
        <v>5</v>
      </c>
      <c r="U73" s="117" t="s">
        <v>6</v>
      </c>
      <c r="V73" s="117" t="s">
        <v>6</v>
      </c>
    </row>
    <row r="74" spans="5:22">
      <c r="E74" s="117" t="s">
        <v>54</v>
      </c>
      <c r="G74" s="117">
        <v>-7</v>
      </c>
      <c r="S74" s="117">
        <v>13</v>
      </c>
      <c r="T74" s="230" t="s">
        <v>6</v>
      </c>
      <c r="U74" s="117" t="s">
        <v>5</v>
      </c>
      <c r="V74" s="117" t="s">
        <v>4</v>
      </c>
    </row>
    <row r="75" spans="5:22">
      <c r="E75" s="117" t="s">
        <v>59</v>
      </c>
      <c r="G75" s="117">
        <v>-8</v>
      </c>
      <c r="S75" s="117">
        <v>14</v>
      </c>
      <c r="T75" s="238" t="s">
        <v>4</v>
      </c>
      <c r="U75" s="237" t="s">
        <v>128</v>
      </c>
      <c r="V75" s="237" t="s">
        <v>5</v>
      </c>
    </row>
    <row r="76" spans="5:22">
      <c r="E76" s="117" t="s">
        <v>37</v>
      </c>
      <c r="G76" s="117">
        <v>-9</v>
      </c>
      <c r="S76" s="117">
        <v>15</v>
      </c>
      <c r="T76" s="238" t="s">
        <v>5</v>
      </c>
      <c r="U76" s="237" t="s">
        <v>6</v>
      </c>
      <c r="V76" s="237" t="s">
        <v>128</v>
      </c>
    </row>
    <row r="77" spans="5:22">
      <c r="E77" s="117" t="s">
        <v>40</v>
      </c>
      <c r="G77" s="117">
        <v>-10</v>
      </c>
      <c r="S77" s="117">
        <v>16</v>
      </c>
      <c r="T77" s="238" t="s">
        <v>128</v>
      </c>
      <c r="U77" s="237" t="s">
        <v>4</v>
      </c>
      <c r="V77" s="237" t="s">
        <v>6</v>
      </c>
    </row>
    <row r="78" spans="5:22">
      <c r="E78" s="117" t="s">
        <v>43</v>
      </c>
      <c r="G78" s="117">
        <v>-11</v>
      </c>
      <c r="S78" s="117">
        <v>17</v>
      </c>
      <c r="T78" s="238" t="s">
        <v>4</v>
      </c>
      <c r="U78" s="237" t="s">
        <v>4</v>
      </c>
      <c r="V78" s="237" t="s">
        <v>4</v>
      </c>
    </row>
    <row r="79" spans="5:22">
      <c r="E79" s="117" t="s">
        <v>26</v>
      </c>
      <c r="G79" s="117">
        <v>-12</v>
      </c>
      <c r="S79" s="117">
        <v>18</v>
      </c>
      <c r="T79" s="238" t="s">
        <v>5</v>
      </c>
      <c r="U79" s="237" t="s">
        <v>5</v>
      </c>
      <c r="V79" s="237" t="s">
        <v>5</v>
      </c>
    </row>
    <row r="80" spans="5:22" ht="15.75" thickBot="1">
      <c r="E80" s="117" t="s">
        <v>50</v>
      </c>
      <c r="G80" s="118">
        <v>-13</v>
      </c>
      <c r="S80" s="117">
        <v>19</v>
      </c>
      <c r="T80" s="238" t="s">
        <v>128</v>
      </c>
      <c r="U80" s="237" t="s">
        <v>128</v>
      </c>
      <c r="V80" s="237" t="s">
        <v>128</v>
      </c>
    </row>
    <row r="81" spans="5:22">
      <c r="E81" s="117" t="s">
        <v>55</v>
      </c>
      <c r="S81" s="117">
        <v>20</v>
      </c>
      <c r="T81" s="238" t="s">
        <v>6</v>
      </c>
      <c r="U81" s="237" t="s">
        <v>6</v>
      </c>
      <c r="V81" s="237" t="s">
        <v>6</v>
      </c>
    </row>
    <row r="82" spans="5:22">
      <c r="E82" s="117" t="s">
        <v>60</v>
      </c>
      <c r="S82" s="117">
        <v>21</v>
      </c>
      <c r="T82" s="238" t="s">
        <v>5</v>
      </c>
      <c r="U82" s="237" t="s">
        <v>5</v>
      </c>
      <c r="V82" s="237" t="s">
        <v>4</v>
      </c>
    </row>
    <row r="83" spans="5:22">
      <c r="E83" s="117" t="s">
        <v>34</v>
      </c>
      <c r="S83" s="117">
        <v>22</v>
      </c>
      <c r="T83" s="238" t="s">
        <v>128</v>
      </c>
      <c r="U83" s="237" t="s">
        <v>128</v>
      </c>
      <c r="V83" s="237" t="s">
        <v>5</v>
      </c>
    </row>
    <row r="84" spans="5:22">
      <c r="E84" s="117" t="s">
        <v>27</v>
      </c>
      <c r="S84" s="117">
        <v>23</v>
      </c>
      <c r="T84" s="230" t="s">
        <v>6</v>
      </c>
      <c r="U84" s="117" t="s">
        <v>6</v>
      </c>
      <c r="V84" s="117" t="s">
        <v>128</v>
      </c>
    </row>
    <row r="85" spans="5:22" ht="15.75" thickBot="1">
      <c r="E85" s="117" t="s">
        <v>35</v>
      </c>
      <c r="S85" s="118">
        <v>24</v>
      </c>
      <c r="T85" s="231" t="s">
        <v>4</v>
      </c>
      <c r="U85" s="118" t="s">
        <v>4</v>
      </c>
      <c r="V85" s="118" t="s">
        <v>6</v>
      </c>
    </row>
    <row r="86" spans="5:22">
      <c r="E86" s="117" t="s">
        <v>46</v>
      </c>
    </row>
    <row r="87" spans="5:22">
      <c r="E87" s="117" t="s">
        <v>51</v>
      </c>
    </row>
    <row r="88" spans="5:22">
      <c r="E88" s="117" t="s">
        <v>56</v>
      </c>
    </row>
    <row r="89" spans="5:22">
      <c r="E89" s="117" t="s">
        <v>61</v>
      </c>
    </row>
    <row r="90" spans="5:22">
      <c r="E90" s="117" t="s">
        <v>38</v>
      </c>
    </row>
    <row r="91" spans="5:22">
      <c r="E91" s="117" t="s">
        <v>41</v>
      </c>
    </row>
    <row r="92" spans="5:22">
      <c r="E92" s="117" t="s">
        <v>25</v>
      </c>
    </row>
    <row r="93" spans="5:22">
      <c r="E93" s="117" t="s">
        <v>47</v>
      </c>
    </row>
    <row r="94" spans="5:22">
      <c r="E94" s="117" t="s">
        <v>52</v>
      </c>
    </row>
    <row r="95" spans="5:22">
      <c r="E95" s="117" t="s">
        <v>57</v>
      </c>
    </row>
    <row r="96" spans="5:22">
      <c r="E96" s="117" t="s">
        <v>62</v>
      </c>
    </row>
    <row r="97" spans="5:5">
      <c r="E97" s="117" t="s">
        <v>63</v>
      </c>
    </row>
    <row r="98" spans="5:5">
      <c r="E98" s="117" t="s">
        <v>67</v>
      </c>
    </row>
    <row r="99" spans="5:5">
      <c r="E99" s="117" t="s">
        <v>71</v>
      </c>
    </row>
    <row r="100" spans="5:5">
      <c r="E100" s="117" t="s">
        <v>75</v>
      </c>
    </row>
    <row r="101" spans="5:5">
      <c r="E101" s="117" t="s">
        <v>80</v>
      </c>
    </row>
    <row r="102" spans="5:5">
      <c r="E102" s="117" t="s">
        <v>82</v>
      </c>
    </row>
    <row r="103" spans="5:5">
      <c r="E103" s="117" t="s">
        <v>87</v>
      </c>
    </row>
    <row r="104" spans="5:5">
      <c r="E104" s="117" t="s">
        <v>31</v>
      </c>
    </row>
    <row r="105" spans="5:5">
      <c r="E105" s="117" t="s">
        <v>32</v>
      </c>
    </row>
    <row r="106" spans="5:5">
      <c r="E106" s="117" t="s">
        <v>33</v>
      </c>
    </row>
    <row r="107" spans="5:5">
      <c r="E107" s="117" t="s">
        <v>76</v>
      </c>
    </row>
    <row r="108" spans="5:5">
      <c r="E108" s="117" t="s">
        <v>23</v>
      </c>
    </row>
    <row r="109" spans="5:5">
      <c r="E109" s="117" t="s">
        <v>83</v>
      </c>
    </row>
    <row r="110" spans="5:5">
      <c r="E110" s="117" t="s">
        <v>88</v>
      </c>
    </row>
    <row r="111" spans="5:5">
      <c r="E111" s="117" t="s">
        <v>64</v>
      </c>
    </row>
    <row r="112" spans="5:5">
      <c r="E112" s="117" t="s">
        <v>68</v>
      </c>
    </row>
    <row r="113" spans="5:5">
      <c r="E113" s="117" t="s">
        <v>72</v>
      </c>
    </row>
    <row r="114" spans="5:5">
      <c r="E114" s="117" t="s">
        <v>77</v>
      </c>
    </row>
    <row r="115" spans="5:5">
      <c r="E115" s="117" t="s">
        <v>19</v>
      </c>
    </row>
    <row r="116" spans="5:5">
      <c r="E116" s="117" t="s">
        <v>84</v>
      </c>
    </row>
    <row r="117" spans="5:5">
      <c r="E117" s="117" t="s">
        <v>89</v>
      </c>
    </row>
    <row r="118" spans="5:5">
      <c r="E118" s="117" t="s">
        <v>65</v>
      </c>
    </row>
    <row r="119" spans="5:5">
      <c r="E119" s="117" t="s">
        <v>69</v>
      </c>
    </row>
    <row r="120" spans="5:5">
      <c r="E120" s="117" t="s">
        <v>73</v>
      </c>
    </row>
    <row r="121" spans="5:5">
      <c r="E121" s="117" t="s">
        <v>78</v>
      </c>
    </row>
    <row r="122" spans="5:5">
      <c r="E122" s="117" t="s">
        <v>22</v>
      </c>
    </row>
    <row r="123" spans="5:5">
      <c r="E123" s="117" t="s">
        <v>85</v>
      </c>
    </row>
    <row r="124" spans="5:5">
      <c r="E124" s="117" t="s">
        <v>90</v>
      </c>
    </row>
    <row r="125" spans="5:5">
      <c r="E125" s="117" t="s">
        <v>66</v>
      </c>
    </row>
    <row r="126" spans="5:5">
      <c r="E126" s="117" t="s">
        <v>70</v>
      </c>
    </row>
    <row r="127" spans="5:5">
      <c r="E127" s="117" t="s">
        <v>74</v>
      </c>
    </row>
    <row r="128" spans="5:5">
      <c r="E128" s="117" t="s">
        <v>79</v>
      </c>
    </row>
    <row r="129" spans="5:5">
      <c r="E129" s="117" t="s">
        <v>81</v>
      </c>
    </row>
    <row r="130" spans="5:5">
      <c r="E130" s="117" t="s">
        <v>86</v>
      </c>
    </row>
    <row r="131" spans="5:5">
      <c r="E131" s="117" t="s">
        <v>91</v>
      </c>
    </row>
    <row r="132" spans="5:5">
      <c r="E132" s="117" t="s">
        <v>92</v>
      </c>
    </row>
    <row r="133" spans="5:5">
      <c r="E133" s="117" t="s">
        <v>97</v>
      </c>
    </row>
    <row r="134" spans="5:5">
      <c r="E134" s="117" t="s">
        <v>102</v>
      </c>
    </row>
    <row r="135" spans="5:5">
      <c r="E135" s="117" t="s">
        <v>107</v>
      </c>
    </row>
    <row r="136" spans="5:5">
      <c r="E136" s="117" t="s">
        <v>112</v>
      </c>
    </row>
    <row r="137" spans="5:5">
      <c r="E137" s="117" t="s">
        <v>117</v>
      </c>
    </row>
    <row r="138" spans="5:5">
      <c r="E138" s="117" t="s">
        <v>122</v>
      </c>
    </row>
    <row r="139" spans="5:5">
      <c r="E139" s="117" t="s">
        <v>93</v>
      </c>
    </row>
    <row r="140" spans="5:5">
      <c r="E140" s="117" t="s">
        <v>98</v>
      </c>
    </row>
    <row r="141" spans="5:5">
      <c r="E141" s="117" t="s">
        <v>103</v>
      </c>
    </row>
    <row r="142" spans="5:5">
      <c r="E142" s="117" t="s">
        <v>108</v>
      </c>
    </row>
    <row r="143" spans="5:5">
      <c r="E143" s="117" t="s">
        <v>113</v>
      </c>
    </row>
    <row r="144" spans="5:5">
      <c r="E144" s="117" t="s">
        <v>118</v>
      </c>
    </row>
    <row r="145" spans="5:5">
      <c r="E145" s="117" t="s">
        <v>123</v>
      </c>
    </row>
    <row r="146" spans="5:5">
      <c r="E146" s="117" t="s">
        <v>94</v>
      </c>
    </row>
    <row r="147" spans="5:5">
      <c r="E147" s="117" t="s">
        <v>99</v>
      </c>
    </row>
    <row r="148" spans="5:5">
      <c r="E148" s="117" t="s">
        <v>104</v>
      </c>
    </row>
    <row r="149" spans="5:5">
      <c r="E149" s="117" t="s">
        <v>109</v>
      </c>
    </row>
    <row r="150" spans="5:5">
      <c r="E150" s="117" t="s">
        <v>114</v>
      </c>
    </row>
    <row r="151" spans="5:5">
      <c r="E151" s="117" t="s">
        <v>119</v>
      </c>
    </row>
    <row r="152" spans="5:5">
      <c r="E152" s="117" t="s">
        <v>124</v>
      </c>
    </row>
    <row r="153" spans="5:5">
      <c r="E153" s="117" t="s">
        <v>95</v>
      </c>
    </row>
    <row r="154" spans="5:5">
      <c r="E154" s="117" t="s">
        <v>100</v>
      </c>
    </row>
    <row r="155" spans="5:5">
      <c r="E155" s="117" t="s">
        <v>105</v>
      </c>
    </row>
    <row r="156" spans="5:5">
      <c r="E156" s="117" t="s">
        <v>110</v>
      </c>
    </row>
    <row r="157" spans="5:5">
      <c r="E157" s="117" t="s">
        <v>115</v>
      </c>
    </row>
    <row r="158" spans="5:5">
      <c r="E158" s="117" t="s">
        <v>120</v>
      </c>
    </row>
    <row r="159" spans="5:5">
      <c r="E159" s="117" t="s">
        <v>125</v>
      </c>
    </row>
    <row r="160" spans="5:5">
      <c r="E160" s="117" t="s">
        <v>96</v>
      </c>
    </row>
    <row r="161" spans="5:5">
      <c r="E161" s="117" t="s">
        <v>101</v>
      </c>
    </row>
    <row r="162" spans="5:5">
      <c r="E162" s="117" t="s">
        <v>106</v>
      </c>
    </row>
    <row r="163" spans="5:5">
      <c r="E163" s="117" t="s">
        <v>111</v>
      </c>
    </row>
    <row r="164" spans="5:5">
      <c r="E164" s="117" t="s">
        <v>116</v>
      </c>
    </row>
    <row r="165" spans="5:5">
      <c r="E165" s="117" t="s">
        <v>121</v>
      </c>
    </row>
    <row r="166" spans="5:5" ht="15.75" thickBot="1">
      <c r="E166" s="118" t="s">
        <v>126</v>
      </c>
    </row>
  </sheetData>
  <sheetProtection sheet="1" objects="1" scenarios="1" selectLockedCells="1"/>
  <mergeCells count="15">
    <mergeCell ref="N6:O7"/>
    <mergeCell ref="P6:Q6"/>
    <mergeCell ref="P2:Q2"/>
    <mergeCell ref="B6:B8"/>
    <mergeCell ref="C6:C8"/>
    <mergeCell ref="D6:D8"/>
    <mergeCell ref="G6:G8"/>
    <mergeCell ref="J6:J8"/>
    <mergeCell ref="K6:K8"/>
    <mergeCell ref="P3:Q3"/>
    <mergeCell ref="E6:F7"/>
    <mergeCell ref="H6:I7"/>
    <mergeCell ref="L6:M7"/>
    <mergeCell ref="H3:K3"/>
    <mergeCell ref="H4:K4"/>
  </mergeCells>
  <conditionalFormatting sqref="E9:E32">
    <cfRule type="expression" dxfId="12" priority="12">
      <formula>IF(AND(E9&lt;&gt;""),(F9&lt;&gt;""))</formula>
    </cfRule>
  </conditionalFormatting>
  <conditionalFormatting sqref="F9:F32">
    <cfRule type="expression" dxfId="11" priority="11">
      <formula>IF(AND(E9&lt;&gt;""),(F9&lt;&gt;""))</formula>
    </cfRule>
  </conditionalFormatting>
  <conditionalFormatting sqref="K9:K32">
    <cfRule type="expression" dxfId="10" priority="8">
      <formula>AND(AA9="ja",K9=0)</formula>
    </cfRule>
  </conditionalFormatting>
  <conditionalFormatting sqref="E9:E24">
    <cfRule type="expression" dxfId="9" priority="7">
      <formula>IF(AND(E9&lt;&gt;""),(F9&lt;&gt;""))</formula>
    </cfRule>
  </conditionalFormatting>
  <conditionalFormatting sqref="F9:F24">
    <cfRule type="expression" dxfId="8" priority="6">
      <formula>IF(AND(E9&lt;&gt;""),(F9&lt;&gt;""))</formula>
    </cfRule>
  </conditionalFormatting>
  <conditionalFormatting sqref="J9">
    <cfRule type="expression" dxfId="7" priority="5">
      <formula>AND(Z9="ja",J9=0)</formula>
    </cfRule>
  </conditionalFormatting>
  <conditionalFormatting sqref="K9:K24">
    <cfRule type="expression" dxfId="6" priority="4">
      <formula>AND(AA9="ja",K9=0)</formula>
    </cfRule>
  </conditionalFormatting>
  <conditionalFormatting sqref="K9:K24">
    <cfRule type="expression" dxfId="5" priority="3">
      <formula>AND(AA9="ja",K9=0)</formula>
    </cfRule>
  </conditionalFormatting>
  <conditionalFormatting sqref="J9">
    <cfRule type="expression" dxfId="4" priority="2">
      <formula>AND(Z9="ja",J9=0)</formula>
    </cfRule>
  </conditionalFormatting>
  <conditionalFormatting sqref="K9:K24">
    <cfRule type="expression" dxfId="3" priority="1">
      <formula>AND(AA9="ja",K9=0)</formula>
    </cfRule>
  </conditionalFormatting>
  <dataValidations count="9">
    <dataValidation type="list" allowBlank="1" showInputMessage="1" showErrorMessage="1" errorTitle="Foutieve invoer" error="Schrijf een contract zonder spaties._x000a_Eerst een cijfer, dan S, H, K, R of SA (met hoofd- of kleine letters)._x000a_Vervolgens een uitroepteken voor doublet en bij redoublet een dubbel uitroepteken." sqref="E25:F32">
      <formula1>$E$61:$E$166</formula1>
    </dataValidation>
    <dataValidation type="list" allowBlank="1" showInputMessage="1" showErrorMessage="1" errorTitle="Foutieve invoer" error="Vul als het contract gemaakt is een C of c in._x000a_Bij overslagen een positief en bij downslagen een negatief getal." sqref="G25:G32">
      <formula1>$G$61:$G$80</formula1>
    </dataValidation>
    <dataValidation type="whole" allowBlank="1" showInputMessage="1" showErrorMessage="1" errorTitle="Foutieve invoer" error="Vul een getal tussen 0 en 40 in." sqref="J9:J32">
      <formula1>0</formula1>
      <formula2>40</formula2>
    </dataValidation>
    <dataValidation type="whole" allowBlank="1" showInputMessage="1" showErrorMessage="1" errorTitle="Foutieve invoer" error="Vul een getal tussen 0 en 13 in." sqref="K9:K32">
      <formula1>0</formula1>
      <formula2>13</formula2>
    </dataValidation>
    <dataValidation type="list" allowBlank="1" showInputMessage="1" showErrorMessage="1" errorTitle="Foutieve invoer" error="Vul als het contract gemaakt is een C of c in._x000a_Bij overslagen een positief en bij downslagen een negatief getal." sqref="G9:G24">
      <formula1>$G$60:$G$79</formula1>
    </dataValidation>
    <dataValidation type="list" allowBlank="1" showInputMessage="1" showErrorMessage="1" errorTitle="Foutieve invoer" error="Schrijf een contract zonder spaties._x000a_Eerst een cijfer, dan S, H, K, R of SA (met hoofd- of kleine letters)._x000a_Vervolgens een uitroepteken voor doublet en bij redoublet een dubbel uitroepteken." sqref="E9:F24">
      <formula1>$E$60:$E$165</formula1>
    </dataValidation>
    <dataValidation type="list" allowBlank="1" showInputMessage="1" showErrorMessage="1" errorTitle="Foutieve invoer" error="Vul NZ of OW in." sqref="H2">
      <formula1>$I$61:$I$62</formula1>
    </dataValidation>
    <dataValidation type="list" allowBlank="1" showInputMessage="1" showErrorMessage="1" errorTitle="Foutieve invoer" error="Vul &quot;Eenvoudig&quot; of &quot;Kleur+Lengte&quot; in." sqref="P2:Q2">
      <formula1>$P$61:$P$62</formula1>
    </dataValidation>
    <dataValidation type="list" allowBlank="1" showInputMessage="1" showErrorMessage="1" errorTitle="Foutieve invoer" error="Vul &quot;Eenvoudig&quot; of &quot;Kleur+Lengte&quot; in." sqref="P3:Q3">
      <formula1>$T$61:$V$61</formula1>
    </dataValidation>
  </dataValidations>
  <pageMargins left="0.15" right="0.22" top="0.25" bottom="0.75" header="0.21"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sheetPr codeName="Blad2"/>
  <dimension ref="B1:DC73"/>
  <sheetViews>
    <sheetView workbookViewId="0"/>
  </sheetViews>
  <sheetFormatPr defaultRowHeight="15"/>
  <cols>
    <col min="1" max="1" width="7.5703125" style="57" customWidth="1"/>
    <col min="2" max="2" width="13" style="57" customWidth="1"/>
    <col min="3" max="3" width="4" style="58" customWidth="1"/>
    <col min="4" max="11" width="9.140625" style="57"/>
    <col min="12" max="12" width="1.85546875" style="57" customWidth="1"/>
    <col min="13" max="13" width="7.7109375" style="57" customWidth="1"/>
    <col min="14" max="15" width="10.28515625" style="57" customWidth="1"/>
    <col min="16" max="16" width="2.140625" style="57" customWidth="1"/>
    <col min="17" max="17" width="10.42578125" style="58" customWidth="1"/>
    <col min="18" max="18" width="5.5703125" style="58" customWidth="1"/>
    <col min="19" max="16384" width="9.140625" style="57"/>
  </cols>
  <sheetData>
    <row r="1" spans="2:18">
      <c r="M1" s="214"/>
      <c r="N1" s="214"/>
      <c r="O1" s="214"/>
      <c r="P1" s="214"/>
      <c r="Q1" s="215"/>
      <c r="R1" s="215"/>
    </row>
    <row r="2" spans="2:18" s="216" customFormat="1" ht="21">
      <c r="B2" s="283" t="s">
        <v>219</v>
      </c>
      <c r="C2" s="296"/>
      <c r="D2" s="296"/>
      <c r="E2" s="296"/>
      <c r="F2" s="296"/>
      <c r="G2" s="296"/>
      <c r="H2" s="296"/>
      <c r="I2" s="296"/>
      <c r="J2" s="296"/>
      <c r="K2" s="296"/>
      <c r="M2" s="282" t="s">
        <v>210</v>
      </c>
      <c r="N2" s="282"/>
      <c r="O2" s="282"/>
      <c r="P2" s="217"/>
      <c r="Q2" s="283" t="s">
        <v>209</v>
      </c>
      <c r="R2" s="283"/>
    </row>
    <row r="3" spans="2:18" ht="15.75" thickBot="1"/>
    <row r="4" spans="2:18">
      <c r="B4" s="310" t="s">
        <v>183</v>
      </c>
      <c r="C4" s="311"/>
      <c r="D4" s="299" t="s">
        <v>214</v>
      </c>
      <c r="E4" s="299"/>
      <c r="F4" s="299"/>
      <c r="G4" s="299"/>
      <c r="H4" s="299"/>
      <c r="I4" s="299"/>
      <c r="J4" s="300"/>
      <c r="K4" s="280" t="s">
        <v>211</v>
      </c>
      <c r="M4" s="287" t="s">
        <v>181</v>
      </c>
      <c r="N4" s="292" t="s">
        <v>182</v>
      </c>
      <c r="O4" s="293"/>
      <c r="Q4" s="278" t="s">
        <v>140</v>
      </c>
      <c r="R4" s="280" t="s">
        <v>16</v>
      </c>
    </row>
    <row r="5" spans="2:18" ht="15.75" thickBot="1">
      <c r="B5" s="312"/>
      <c r="C5" s="313"/>
      <c r="D5" s="218">
        <v>1</v>
      </c>
      <c r="E5" s="219">
        <v>2</v>
      </c>
      <c r="F5" s="219">
        <v>3</v>
      </c>
      <c r="G5" s="219">
        <v>4</v>
      </c>
      <c r="H5" s="219">
        <v>5</v>
      </c>
      <c r="I5" s="219">
        <v>6</v>
      </c>
      <c r="J5" s="219">
        <v>7</v>
      </c>
      <c r="K5" s="284"/>
      <c r="M5" s="288"/>
      <c r="N5" s="294"/>
      <c r="O5" s="295"/>
      <c r="Q5" s="279"/>
      <c r="R5" s="281"/>
    </row>
    <row r="6" spans="2:18">
      <c r="B6" s="301" t="s">
        <v>217</v>
      </c>
      <c r="C6" s="104"/>
      <c r="D6" s="220">
        <v>70</v>
      </c>
      <c r="E6" s="101">
        <v>90</v>
      </c>
      <c r="F6" s="101">
        <v>110</v>
      </c>
      <c r="G6" s="101">
        <v>130</v>
      </c>
      <c r="H6" s="101">
        <v>400</v>
      </c>
      <c r="I6" s="101">
        <v>920</v>
      </c>
      <c r="J6" s="101">
        <v>1440</v>
      </c>
      <c r="K6" s="104">
        <v>20</v>
      </c>
      <c r="M6" s="288"/>
      <c r="N6" s="290" t="s">
        <v>183</v>
      </c>
      <c r="O6" s="285" t="s">
        <v>9</v>
      </c>
      <c r="Q6" s="279"/>
      <c r="R6" s="281"/>
    </row>
    <row r="7" spans="2:18" ht="15.75" thickBot="1">
      <c r="B7" s="302"/>
      <c r="C7" s="109" t="s">
        <v>212</v>
      </c>
      <c r="D7" s="221">
        <v>140</v>
      </c>
      <c r="E7" s="106">
        <v>180</v>
      </c>
      <c r="F7" s="106">
        <v>470</v>
      </c>
      <c r="G7" s="106">
        <v>510</v>
      </c>
      <c r="H7" s="106">
        <v>550</v>
      </c>
      <c r="I7" s="106">
        <v>1090</v>
      </c>
      <c r="J7" s="106">
        <v>1630</v>
      </c>
      <c r="K7" s="109">
        <v>100</v>
      </c>
      <c r="M7" s="289"/>
      <c r="N7" s="291"/>
      <c r="O7" s="286"/>
      <c r="Q7" s="108" t="s">
        <v>184</v>
      </c>
      <c r="R7" s="109">
        <v>0</v>
      </c>
    </row>
    <row r="8" spans="2:18" ht="15.75" thickBot="1">
      <c r="B8" s="303"/>
      <c r="C8" s="99" t="s">
        <v>213</v>
      </c>
      <c r="D8" s="222">
        <v>230</v>
      </c>
      <c r="E8" s="112">
        <v>560</v>
      </c>
      <c r="F8" s="112">
        <v>640</v>
      </c>
      <c r="G8" s="112">
        <v>720</v>
      </c>
      <c r="H8" s="112">
        <v>800</v>
      </c>
      <c r="I8" s="112">
        <v>1380</v>
      </c>
      <c r="J8" s="112">
        <v>1960</v>
      </c>
      <c r="K8" s="99">
        <v>200</v>
      </c>
      <c r="M8" s="223">
        <v>20</v>
      </c>
      <c r="N8" s="224">
        <v>0</v>
      </c>
      <c r="O8" s="225">
        <v>0</v>
      </c>
      <c r="Q8" s="108" t="s">
        <v>185</v>
      </c>
      <c r="R8" s="109">
        <v>1</v>
      </c>
    </row>
    <row r="9" spans="2:18">
      <c r="B9" s="304" t="s">
        <v>218</v>
      </c>
      <c r="C9" s="225"/>
      <c r="D9" s="224">
        <v>80</v>
      </c>
      <c r="E9" s="226">
        <v>110</v>
      </c>
      <c r="F9" s="226">
        <v>140</v>
      </c>
      <c r="G9" s="226">
        <v>420</v>
      </c>
      <c r="H9" s="226">
        <v>450</v>
      </c>
      <c r="I9" s="226">
        <v>980</v>
      </c>
      <c r="J9" s="226">
        <v>1510</v>
      </c>
      <c r="K9" s="225">
        <v>30</v>
      </c>
      <c r="M9" s="117">
        <f t="shared" ref="M9:M28" si="0">M8+1</f>
        <v>21</v>
      </c>
      <c r="N9" s="221">
        <v>50</v>
      </c>
      <c r="O9" s="109">
        <v>50</v>
      </c>
      <c r="Q9" s="108" t="s">
        <v>186</v>
      </c>
      <c r="R9" s="109">
        <v>2</v>
      </c>
    </row>
    <row r="10" spans="2:18">
      <c r="B10" s="302"/>
      <c r="C10" s="109" t="s">
        <v>212</v>
      </c>
      <c r="D10" s="221">
        <v>160</v>
      </c>
      <c r="E10" s="106">
        <v>470</v>
      </c>
      <c r="F10" s="106">
        <v>530</v>
      </c>
      <c r="G10" s="106">
        <v>590</v>
      </c>
      <c r="H10" s="106">
        <v>650</v>
      </c>
      <c r="I10" s="106">
        <v>1210</v>
      </c>
      <c r="J10" s="106">
        <v>1770</v>
      </c>
      <c r="K10" s="109">
        <v>100</v>
      </c>
      <c r="M10" s="117">
        <f t="shared" si="0"/>
        <v>22</v>
      </c>
      <c r="N10" s="221">
        <v>90</v>
      </c>
      <c r="O10" s="109">
        <v>90</v>
      </c>
      <c r="Q10" s="108" t="s">
        <v>187</v>
      </c>
      <c r="R10" s="109">
        <v>3</v>
      </c>
    </row>
    <row r="11" spans="2:18" ht="15.75" thickBot="1">
      <c r="B11" s="305"/>
      <c r="C11" s="227" t="s">
        <v>213</v>
      </c>
      <c r="D11" s="228">
        <v>520</v>
      </c>
      <c r="E11" s="229">
        <v>640</v>
      </c>
      <c r="F11" s="229">
        <v>760</v>
      </c>
      <c r="G11" s="229">
        <v>880</v>
      </c>
      <c r="H11" s="229">
        <v>1000</v>
      </c>
      <c r="I11" s="229">
        <v>1620</v>
      </c>
      <c r="J11" s="229">
        <v>2240</v>
      </c>
      <c r="K11" s="227">
        <v>200</v>
      </c>
      <c r="M11" s="117">
        <f t="shared" si="0"/>
        <v>23</v>
      </c>
      <c r="N11" s="221">
        <v>120</v>
      </c>
      <c r="O11" s="109">
        <v>120</v>
      </c>
      <c r="Q11" s="108" t="s">
        <v>188</v>
      </c>
      <c r="R11" s="109">
        <v>4</v>
      </c>
    </row>
    <row r="12" spans="2:18">
      <c r="B12" s="278" t="s">
        <v>215</v>
      </c>
      <c r="C12" s="104"/>
      <c r="D12" s="220">
        <v>90</v>
      </c>
      <c r="E12" s="101">
        <v>120</v>
      </c>
      <c r="F12" s="101">
        <v>400</v>
      </c>
      <c r="G12" s="101">
        <v>430</v>
      </c>
      <c r="H12" s="101">
        <v>460</v>
      </c>
      <c r="I12" s="101">
        <v>990</v>
      </c>
      <c r="J12" s="101">
        <v>1520</v>
      </c>
      <c r="K12" s="104">
        <v>30</v>
      </c>
      <c r="M12" s="117">
        <f t="shared" si="0"/>
        <v>24</v>
      </c>
      <c r="N12" s="221">
        <v>150</v>
      </c>
      <c r="O12" s="109">
        <v>150</v>
      </c>
      <c r="Q12" s="108" t="s">
        <v>189</v>
      </c>
      <c r="R12" s="109">
        <v>5</v>
      </c>
    </row>
    <row r="13" spans="2:18">
      <c r="B13" s="279"/>
      <c r="C13" s="109" t="s">
        <v>212</v>
      </c>
      <c r="D13" s="221">
        <v>180</v>
      </c>
      <c r="E13" s="106">
        <v>490</v>
      </c>
      <c r="F13" s="106">
        <v>550</v>
      </c>
      <c r="G13" s="106">
        <v>610</v>
      </c>
      <c r="H13" s="106">
        <v>670</v>
      </c>
      <c r="I13" s="106">
        <v>1230</v>
      </c>
      <c r="J13" s="106">
        <v>1790</v>
      </c>
      <c r="K13" s="230">
        <v>100</v>
      </c>
      <c r="M13" s="117">
        <f t="shared" si="0"/>
        <v>25</v>
      </c>
      <c r="N13" s="221">
        <v>400</v>
      </c>
      <c r="O13" s="109">
        <v>600</v>
      </c>
      <c r="Q13" s="108" t="s">
        <v>190</v>
      </c>
      <c r="R13" s="109">
        <v>6</v>
      </c>
    </row>
    <row r="14" spans="2:18" ht="15.75" thickBot="1">
      <c r="B14" s="306"/>
      <c r="C14" s="99" t="s">
        <v>213</v>
      </c>
      <c r="D14" s="222">
        <v>560</v>
      </c>
      <c r="E14" s="112">
        <v>680</v>
      </c>
      <c r="F14" s="112">
        <v>800</v>
      </c>
      <c r="G14" s="112">
        <v>920</v>
      </c>
      <c r="H14" s="112">
        <v>1040</v>
      </c>
      <c r="I14" s="112">
        <v>1660</v>
      </c>
      <c r="J14" s="112">
        <v>2250</v>
      </c>
      <c r="K14" s="231">
        <v>200</v>
      </c>
      <c r="M14" s="117">
        <f t="shared" si="0"/>
        <v>26</v>
      </c>
      <c r="N14" s="221">
        <v>420</v>
      </c>
      <c r="O14" s="109">
        <v>620</v>
      </c>
      <c r="Q14" s="108" t="s">
        <v>191</v>
      </c>
      <c r="R14" s="109">
        <v>7</v>
      </c>
    </row>
    <row r="15" spans="2:18">
      <c r="B15" s="307" t="s">
        <v>216</v>
      </c>
      <c r="C15" s="104"/>
      <c r="D15" s="220">
        <v>50</v>
      </c>
      <c r="E15" s="101">
        <f>D15+50</f>
        <v>100</v>
      </c>
      <c r="F15" s="101">
        <f t="shared" ref="F15:J15" si="1">E15+50</f>
        <v>150</v>
      </c>
      <c r="G15" s="101">
        <f t="shared" si="1"/>
        <v>200</v>
      </c>
      <c r="H15" s="101">
        <f t="shared" si="1"/>
        <v>250</v>
      </c>
      <c r="I15" s="101">
        <f t="shared" si="1"/>
        <v>300</v>
      </c>
      <c r="J15" s="104">
        <f t="shared" si="1"/>
        <v>350</v>
      </c>
      <c r="K15" s="194"/>
      <c r="M15" s="117">
        <f t="shared" si="0"/>
        <v>27</v>
      </c>
      <c r="N15" s="221">
        <v>440</v>
      </c>
      <c r="O15" s="109">
        <v>640</v>
      </c>
      <c r="Q15" s="108" t="s">
        <v>192</v>
      </c>
      <c r="R15" s="109">
        <v>8</v>
      </c>
    </row>
    <row r="16" spans="2:18">
      <c r="B16" s="308"/>
      <c r="C16" s="109" t="s">
        <v>212</v>
      </c>
      <c r="D16" s="221">
        <v>100</v>
      </c>
      <c r="E16" s="106">
        <v>300</v>
      </c>
      <c r="F16" s="106">
        <v>500</v>
      </c>
      <c r="G16" s="106">
        <f>F16+300</f>
        <v>800</v>
      </c>
      <c r="H16" s="106">
        <f t="shared" ref="H16:J16" si="2">G16+300</f>
        <v>1100</v>
      </c>
      <c r="I16" s="106">
        <f t="shared" si="2"/>
        <v>1400</v>
      </c>
      <c r="J16" s="109">
        <f t="shared" si="2"/>
        <v>1700</v>
      </c>
      <c r="K16" s="194"/>
      <c r="M16" s="117">
        <f t="shared" si="0"/>
        <v>28</v>
      </c>
      <c r="N16" s="221">
        <v>460</v>
      </c>
      <c r="O16" s="109">
        <v>660</v>
      </c>
      <c r="Q16" s="108" t="s">
        <v>193</v>
      </c>
      <c r="R16" s="109">
        <v>9</v>
      </c>
    </row>
    <row r="17" spans="2:18" ht="15.75" thickBot="1">
      <c r="B17" s="309"/>
      <c r="C17" s="99" t="s">
        <v>213</v>
      </c>
      <c r="D17" s="222">
        <v>200</v>
      </c>
      <c r="E17" s="112">
        <v>600</v>
      </c>
      <c r="F17" s="112">
        <f>E17+400</f>
        <v>1000</v>
      </c>
      <c r="G17" s="112">
        <f>F17+600</f>
        <v>1600</v>
      </c>
      <c r="H17" s="112">
        <f t="shared" ref="H17:J17" si="3">G17+600</f>
        <v>2200</v>
      </c>
      <c r="I17" s="112">
        <f t="shared" si="3"/>
        <v>2800</v>
      </c>
      <c r="J17" s="99">
        <f t="shared" si="3"/>
        <v>3400</v>
      </c>
      <c r="K17" s="194"/>
      <c r="M17" s="117">
        <f t="shared" si="0"/>
        <v>29</v>
      </c>
      <c r="N17" s="221">
        <v>480</v>
      </c>
      <c r="O17" s="109">
        <v>680</v>
      </c>
      <c r="Q17" s="108" t="s">
        <v>194</v>
      </c>
      <c r="R17" s="109">
        <v>10</v>
      </c>
    </row>
    <row r="18" spans="2:18" ht="15.75" thickBot="1">
      <c r="M18" s="117">
        <f t="shared" si="0"/>
        <v>30</v>
      </c>
      <c r="N18" s="221">
        <v>500</v>
      </c>
      <c r="O18" s="109">
        <v>700</v>
      </c>
      <c r="Q18" s="108" t="s">
        <v>195</v>
      </c>
      <c r="R18" s="109">
        <v>11</v>
      </c>
    </row>
    <row r="19" spans="2:18">
      <c r="B19" s="310" t="s">
        <v>9</v>
      </c>
      <c r="C19" s="311"/>
      <c r="D19" s="299" t="s">
        <v>214</v>
      </c>
      <c r="E19" s="299"/>
      <c r="F19" s="299"/>
      <c r="G19" s="299"/>
      <c r="H19" s="299"/>
      <c r="I19" s="299"/>
      <c r="J19" s="300"/>
      <c r="K19" s="297" t="s">
        <v>211</v>
      </c>
      <c r="M19" s="117">
        <f t="shared" si="0"/>
        <v>31</v>
      </c>
      <c r="N19" s="221">
        <v>880</v>
      </c>
      <c r="O19" s="109">
        <v>1330</v>
      </c>
      <c r="Q19" s="108" t="s">
        <v>196</v>
      </c>
      <c r="R19" s="109">
        <v>12</v>
      </c>
    </row>
    <row r="20" spans="2:18" ht="15.75" thickBot="1">
      <c r="B20" s="312"/>
      <c r="C20" s="313"/>
      <c r="D20" s="218">
        <v>1</v>
      </c>
      <c r="E20" s="219">
        <v>2</v>
      </c>
      <c r="F20" s="219">
        <v>3</v>
      </c>
      <c r="G20" s="219">
        <v>4</v>
      </c>
      <c r="H20" s="219">
        <v>5</v>
      </c>
      <c r="I20" s="219">
        <v>6</v>
      </c>
      <c r="J20" s="219">
        <v>7</v>
      </c>
      <c r="K20" s="298"/>
      <c r="M20" s="117">
        <f t="shared" si="0"/>
        <v>32</v>
      </c>
      <c r="N20" s="221">
        <v>910</v>
      </c>
      <c r="O20" s="109">
        <v>1360</v>
      </c>
      <c r="Q20" s="108" t="s">
        <v>197</v>
      </c>
      <c r="R20" s="109">
        <v>13</v>
      </c>
    </row>
    <row r="21" spans="2:18">
      <c r="B21" s="301" t="s">
        <v>217</v>
      </c>
      <c r="C21" s="104"/>
      <c r="D21" s="220">
        <v>70</v>
      </c>
      <c r="E21" s="101">
        <v>90</v>
      </c>
      <c r="F21" s="101">
        <v>110</v>
      </c>
      <c r="G21" s="101">
        <v>130</v>
      </c>
      <c r="H21" s="101">
        <v>600</v>
      </c>
      <c r="I21" s="101">
        <v>1370</v>
      </c>
      <c r="J21" s="101">
        <v>2140</v>
      </c>
      <c r="K21" s="104">
        <v>20</v>
      </c>
      <c r="M21" s="117">
        <f t="shared" si="0"/>
        <v>33</v>
      </c>
      <c r="N21" s="221">
        <v>940</v>
      </c>
      <c r="O21" s="109">
        <v>1390</v>
      </c>
      <c r="Q21" s="108" t="s">
        <v>198</v>
      </c>
      <c r="R21" s="109">
        <v>14</v>
      </c>
    </row>
    <row r="22" spans="2:18">
      <c r="B22" s="302"/>
      <c r="C22" s="109" t="s">
        <v>212</v>
      </c>
      <c r="D22" s="221">
        <v>140</v>
      </c>
      <c r="E22" s="106">
        <v>180</v>
      </c>
      <c r="F22" s="106">
        <v>670</v>
      </c>
      <c r="G22" s="106">
        <v>710</v>
      </c>
      <c r="H22" s="106">
        <v>750</v>
      </c>
      <c r="I22" s="106">
        <v>1540</v>
      </c>
      <c r="J22" s="106">
        <v>2330</v>
      </c>
      <c r="K22" s="109">
        <v>200</v>
      </c>
      <c r="M22" s="117">
        <f t="shared" si="0"/>
        <v>34</v>
      </c>
      <c r="N22" s="221">
        <v>970</v>
      </c>
      <c r="O22" s="109">
        <v>1420</v>
      </c>
      <c r="Q22" s="108" t="s">
        <v>199</v>
      </c>
      <c r="R22" s="109">
        <v>15</v>
      </c>
    </row>
    <row r="23" spans="2:18" ht="15.75" thickBot="1">
      <c r="B23" s="303"/>
      <c r="C23" s="99" t="s">
        <v>213</v>
      </c>
      <c r="D23" s="222">
        <v>230</v>
      </c>
      <c r="E23" s="112">
        <v>760</v>
      </c>
      <c r="F23" s="112">
        <v>840</v>
      </c>
      <c r="G23" s="112">
        <v>920</v>
      </c>
      <c r="H23" s="112">
        <v>1000</v>
      </c>
      <c r="I23" s="112">
        <v>1830</v>
      </c>
      <c r="J23" s="112">
        <v>2660</v>
      </c>
      <c r="K23" s="99">
        <v>400</v>
      </c>
      <c r="M23" s="117">
        <f t="shared" si="0"/>
        <v>35</v>
      </c>
      <c r="N23" s="221">
        <v>1000</v>
      </c>
      <c r="O23" s="109">
        <v>1450</v>
      </c>
      <c r="Q23" s="108" t="s">
        <v>200</v>
      </c>
      <c r="R23" s="109">
        <v>16</v>
      </c>
    </row>
    <row r="24" spans="2:18">
      <c r="B24" s="304" t="s">
        <v>218</v>
      </c>
      <c r="C24" s="225"/>
      <c r="D24" s="224">
        <v>80</v>
      </c>
      <c r="E24" s="226">
        <v>110</v>
      </c>
      <c r="F24" s="226">
        <v>140</v>
      </c>
      <c r="G24" s="226">
        <v>620</v>
      </c>
      <c r="H24" s="226">
        <v>650</v>
      </c>
      <c r="I24" s="226">
        <v>1430</v>
      </c>
      <c r="J24" s="226">
        <v>2210</v>
      </c>
      <c r="K24" s="225">
        <v>30</v>
      </c>
      <c r="M24" s="117">
        <f t="shared" si="0"/>
        <v>36</v>
      </c>
      <c r="N24" s="221">
        <v>1420</v>
      </c>
      <c r="O24" s="109">
        <v>2120</v>
      </c>
      <c r="Q24" s="108" t="s">
        <v>201</v>
      </c>
      <c r="R24" s="109">
        <v>17</v>
      </c>
    </row>
    <row r="25" spans="2:18">
      <c r="B25" s="302"/>
      <c r="C25" s="109" t="s">
        <v>212</v>
      </c>
      <c r="D25" s="221">
        <v>160</v>
      </c>
      <c r="E25" s="106">
        <v>670</v>
      </c>
      <c r="F25" s="106">
        <v>730</v>
      </c>
      <c r="G25" s="106">
        <v>790</v>
      </c>
      <c r="H25" s="106">
        <v>850</v>
      </c>
      <c r="I25" s="106">
        <v>1660</v>
      </c>
      <c r="J25" s="106">
        <v>2470</v>
      </c>
      <c r="K25" s="109">
        <v>200</v>
      </c>
      <c r="M25" s="117">
        <f t="shared" si="0"/>
        <v>37</v>
      </c>
      <c r="N25" s="221">
        <v>1440</v>
      </c>
      <c r="O25" s="109">
        <v>2140</v>
      </c>
      <c r="Q25" s="108" t="s">
        <v>202</v>
      </c>
      <c r="R25" s="109">
        <v>18</v>
      </c>
    </row>
    <row r="26" spans="2:18" ht="15.75" thickBot="1">
      <c r="B26" s="305"/>
      <c r="C26" s="227" t="s">
        <v>213</v>
      </c>
      <c r="D26" s="228">
        <v>720</v>
      </c>
      <c r="E26" s="229">
        <v>840</v>
      </c>
      <c r="F26" s="229">
        <v>960</v>
      </c>
      <c r="G26" s="229">
        <v>1080</v>
      </c>
      <c r="H26" s="229">
        <v>1200</v>
      </c>
      <c r="I26" s="229">
        <v>2070</v>
      </c>
      <c r="J26" s="229">
        <v>2940</v>
      </c>
      <c r="K26" s="232">
        <v>400</v>
      </c>
      <c r="M26" s="117">
        <f t="shared" si="0"/>
        <v>38</v>
      </c>
      <c r="N26" s="221">
        <v>1460</v>
      </c>
      <c r="O26" s="109">
        <v>2160</v>
      </c>
      <c r="Q26" s="108" t="s">
        <v>203</v>
      </c>
      <c r="R26" s="109">
        <v>19</v>
      </c>
    </row>
    <row r="27" spans="2:18">
      <c r="B27" s="278" t="s">
        <v>215</v>
      </c>
      <c r="C27" s="104"/>
      <c r="D27" s="220">
        <v>90</v>
      </c>
      <c r="E27" s="101">
        <v>120</v>
      </c>
      <c r="F27" s="101">
        <v>600</v>
      </c>
      <c r="G27" s="101">
        <v>630</v>
      </c>
      <c r="H27" s="101">
        <v>660</v>
      </c>
      <c r="I27" s="101">
        <v>1440</v>
      </c>
      <c r="J27" s="101">
        <v>2220</v>
      </c>
      <c r="K27" s="233">
        <v>30</v>
      </c>
      <c r="M27" s="117">
        <f t="shared" si="0"/>
        <v>39</v>
      </c>
      <c r="N27" s="221">
        <v>1480</v>
      </c>
      <c r="O27" s="109">
        <v>2180</v>
      </c>
      <c r="Q27" s="108" t="s">
        <v>204</v>
      </c>
      <c r="R27" s="109">
        <v>20</v>
      </c>
    </row>
    <row r="28" spans="2:18" ht="15.75" thickBot="1">
      <c r="B28" s="279"/>
      <c r="C28" s="109" t="s">
        <v>212</v>
      </c>
      <c r="D28" s="221">
        <v>180</v>
      </c>
      <c r="E28" s="106">
        <v>690</v>
      </c>
      <c r="F28" s="106">
        <v>750</v>
      </c>
      <c r="G28" s="106">
        <v>810</v>
      </c>
      <c r="H28" s="106">
        <v>870</v>
      </c>
      <c r="I28" s="106">
        <v>1680</v>
      </c>
      <c r="J28" s="106">
        <v>2490</v>
      </c>
      <c r="K28" s="230">
        <v>200</v>
      </c>
      <c r="M28" s="118">
        <f t="shared" si="0"/>
        <v>40</v>
      </c>
      <c r="N28" s="222">
        <v>1500</v>
      </c>
      <c r="O28" s="99">
        <v>2200</v>
      </c>
      <c r="Q28" s="108" t="s">
        <v>205</v>
      </c>
      <c r="R28" s="109">
        <v>21</v>
      </c>
    </row>
    <row r="29" spans="2:18" ht="15.75" thickBot="1">
      <c r="B29" s="306"/>
      <c r="C29" s="99" t="s">
        <v>213</v>
      </c>
      <c r="D29" s="222">
        <v>760</v>
      </c>
      <c r="E29" s="112">
        <v>880</v>
      </c>
      <c r="F29" s="112">
        <v>1000</v>
      </c>
      <c r="G29" s="112">
        <v>1120</v>
      </c>
      <c r="H29" s="112">
        <v>1240</v>
      </c>
      <c r="I29" s="112">
        <v>2110</v>
      </c>
      <c r="J29" s="112">
        <v>2980</v>
      </c>
      <c r="K29" s="231">
        <v>400</v>
      </c>
      <c r="Q29" s="108" t="s">
        <v>206</v>
      </c>
      <c r="R29" s="109">
        <v>22</v>
      </c>
    </row>
    <row r="30" spans="2:18">
      <c r="B30" s="307" t="s">
        <v>216</v>
      </c>
      <c r="C30" s="104"/>
      <c r="D30" s="220">
        <v>100</v>
      </c>
      <c r="E30" s="101">
        <f>D30+100</f>
        <v>200</v>
      </c>
      <c r="F30" s="101">
        <f t="shared" ref="F30:J30" si="4">E30+100</f>
        <v>300</v>
      </c>
      <c r="G30" s="101">
        <f t="shared" si="4"/>
        <v>400</v>
      </c>
      <c r="H30" s="101">
        <f t="shared" si="4"/>
        <v>500</v>
      </c>
      <c r="I30" s="101">
        <f t="shared" si="4"/>
        <v>600</v>
      </c>
      <c r="J30" s="104">
        <f t="shared" si="4"/>
        <v>700</v>
      </c>
      <c r="K30" s="194"/>
      <c r="Q30" s="108" t="s">
        <v>207</v>
      </c>
      <c r="R30" s="109">
        <v>23</v>
      </c>
    </row>
    <row r="31" spans="2:18" ht="15.75" thickBot="1">
      <c r="B31" s="308"/>
      <c r="C31" s="109" t="s">
        <v>212</v>
      </c>
      <c r="D31" s="221">
        <v>200</v>
      </c>
      <c r="E31" s="106">
        <v>500</v>
      </c>
      <c r="F31" s="106">
        <f>E31+300</f>
        <v>800</v>
      </c>
      <c r="G31" s="106">
        <f t="shared" ref="G31:J31" si="5">F31+300</f>
        <v>1100</v>
      </c>
      <c r="H31" s="106">
        <f t="shared" si="5"/>
        <v>1400</v>
      </c>
      <c r="I31" s="106">
        <f t="shared" si="5"/>
        <v>1700</v>
      </c>
      <c r="J31" s="109">
        <f t="shared" si="5"/>
        <v>2000</v>
      </c>
      <c r="K31" s="194"/>
      <c r="Q31" s="98" t="s">
        <v>208</v>
      </c>
      <c r="R31" s="99">
        <v>24</v>
      </c>
    </row>
    <row r="32" spans="2:18" ht="15.75" thickBot="1">
      <c r="B32" s="309"/>
      <c r="C32" s="99" t="s">
        <v>213</v>
      </c>
      <c r="D32" s="222">
        <v>400</v>
      </c>
      <c r="E32" s="112">
        <v>1000</v>
      </c>
      <c r="F32" s="112">
        <f>E32+600</f>
        <v>1600</v>
      </c>
      <c r="G32" s="112">
        <f t="shared" ref="G32:J32" si="6">F32+600</f>
        <v>2200</v>
      </c>
      <c r="H32" s="112">
        <f t="shared" si="6"/>
        <v>2800</v>
      </c>
      <c r="I32" s="112">
        <f t="shared" si="6"/>
        <v>3400</v>
      </c>
      <c r="J32" s="99">
        <f t="shared" si="6"/>
        <v>4000</v>
      </c>
      <c r="K32" s="194"/>
    </row>
    <row r="47" spans="3:107" s="192" customFormat="1">
      <c r="C47" s="194"/>
      <c r="Q47" s="194"/>
      <c r="R47" s="194"/>
    </row>
    <row r="48" spans="3:107" s="192" customFormat="1">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row>
    <row r="49" spans="3:107" s="192" customFormat="1">
      <c r="C49" s="194"/>
      <c r="D49" s="194"/>
      <c r="E49" s="194"/>
      <c r="F49" s="194"/>
      <c r="G49" s="194"/>
      <c r="H49" s="194"/>
      <c r="I49" s="194"/>
      <c r="J49" s="194"/>
      <c r="K49" s="194"/>
      <c r="L49" s="194"/>
      <c r="M49" s="194"/>
      <c r="N49" s="194"/>
      <c r="O49" s="194"/>
      <c r="P49" s="194"/>
      <c r="Q49" s="194"/>
      <c r="R49" s="194"/>
    </row>
    <row r="50" spans="3:107" s="192" customFormat="1">
      <c r="C50" s="194"/>
      <c r="D50" s="194"/>
      <c r="E50" s="194"/>
      <c r="F50" s="194"/>
      <c r="G50" s="194"/>
      <c r="H50" s="194"/>
      <c r="I50" s="194"/>
      <c r="J50" s="194"/>
      <c r="K50" s="194"/>
      <c r="L50" s="194"/>
      <c r="M50" s="194"/>
      <c r="N50" s="194"/>
      <c r="O50" s="194"/>
      <c r="P50" s="194"/>
      <c r="Q50" s="194"/>
      <c r="R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row>
    <row r="51" spans="3:107" s="192" customFormat="1">
      <c r="C51" s="194"/>
      <c r="D51" s="194"/>
      <c r="E51" s="194"/>
      <c r="F51" s="194"/>
      <c r="G51" s="194"/>
      <c r="H51" s="194"/>
      <c r="I51" s="194"/>
      <c r="J51" s="194"/>
      <c r="K51" s="194"/>
      <c r="L51" s="194"/>
      <c r="M51" s="194"/>
      <c r="N51" s="194"/>
      <c r="O51" s="194"/>
      <c r="P51" s="194"/>
      <c r="Q51" s="194"/>
      <c r="R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row>
    <row r="52" spans="3:107" s="192" customFormat="1">
      <c r="C52" s="194"/>
      <c r="D52" s="194"/>
      <c r="E52" s="194"/>
      <c r="F52" s="194"/>
      <c r="G52" s="194"/>
      <c r="H52" s="194"/>
      <c r="I52" s="194"/>
      <c r="J52" s="194"/>
      <c r="K52" s="194"/>
      <c r="L52" s="194"/>
      <c r="M52" s="194"/>
      <c r="N52" s="194"/>
      <c r="O52" s="194"/>
      <c r="P52" s="194"/>
      <c r="Q52" s="194"/>
      <c r="R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row>
    <row r="53" spans="3:107" s="192" customFormat="1">
      <c r="C53" s="194"/>
      <c r="D53" s="194"/>
      <c r="E53" s="194"/>
      <c r="F53" s="194"/>
      <c r="G53" s="194"/>
      <c r="H53" s="194"/>
      <c r="I53" s="194"/>
      <c r="J53" s="194"/>
      <c r="K53" s="194"/>
      <c r="L53" s="194"/>
      <c r="M53" s="194"/>
      <c r="N53" s="194"/>
      <c r="O53" s="194"/>
      <c r="P53" s="194"/>
      <c r="Q53" s="194"/>
      <c r="R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row>
    <row r="54" spans="3:107" s="192" customFormat="1">
      <c r="C54" s="194"/>
      <c r="D54" s="194"/>
      <c r="E54" s="194"/>
      <c r="F54" s="194"/>
      <c r="G54" s="194"/>
      <c r="H54" s="194"/>
      <c r="I54" s="194"/>
      <c r="J54" s="194"/>
      <c r="K54" s="194"/>
      <c r="L54" s="194"/>
      <c r="M54" s="194"/>
      <c r="N54" s="194"/>
      <c r="O54" s="194"/>
      <c r="P54" s="194"/>
      <c r="Q54" s="194"/>
      <c r="R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row>
    <row r="55" spans="3:107" s="192" customFormat="1">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J55" s="194"/>
      <c r="CK55" s="194"/>
      <c r="CL55" s="194"/>
      <c r="CM55" s="194"/>
      <c r="CN55" s="194"/>
      <c r="CO55" s="194"/>
      <c r="CP55" s="194"/>
      <c r="CQ55" s="194"/>
      <c r="CR55" s="194"/>
      <c r="CS55" s="194"/>
      <c r="CT55" s="194"/>
      <c r="CU55" s="194"/>
      <c r="CV55" s="194"/>
      <c r="CW55" s="194"/>
      <c r="CX55" s="194"/>
      <c r="CY55" s="194"/>
      <c r="CZ55" s="194"/>
      <c r="DA55" s="194"/>
      <c r="DB55" s="194"/>
      <c r="DC55" s="194"/>
    </row>
    <row r="56" spans="3:107" s="192" customFormat="1">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c r="DC56" s="194"/>
    </row>
    <row r="57" spans="3:107" s="192" customFormat="1">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row>
    <row r="58" spans="3:107" s="192" customFormat="1">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row>
    <row r="59" spans="3:107" s="192" customFormat="1">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c r="CV59" s="194"/>
      <c r="CW59" s="194"/>
      <c r="CX59" s="194"/>
      <c r="CY59" s="194"/>
      <c r="CZ59" s="194"/>
      <c r="DA59" s="194"/>
      <c r="DB59" s="194"/>
      <c r="DC59" s="194"/>
    </row>
    <row r="60" spans="3:107" s="192" customFormat="1">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row>
    <row r="61" spans="3:107" s="192" customFormat="1">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row>
    <row r="62" spans="3:107" s="192" customFormat="1">
      <c r="C62" s="194"/>
      <c r="D62" s="194"/>
      <c r="E62" s="194"/>
      <c r="F62" s="194"/>
      <c r="G62" s="194"/>
      <c r="H62" s="194"/>
      <c r="I62" s="194"/>
      <c r="J62" s="194"/>
      <c r="K62" s="194"/>
      <c r="L62" s="194"/>
      <c r="M62" s="194"/>
      <c r="N62" s="194"/>
      <c r="O62" s="194"/>
      <c r="P62" s="194"/>
      <c r="Q62" s="194"/>
      <c r="R62" s="194"/>
    </row>
    <row r="63" spans="3:107" s="192" customFormat="1">
      <c r="C63" s="194"/>
      <c r="D63" s="194"/>
      <c r="E63" s="194"/>
      <c r="F63" s="194"/>
      <c r="G63" s="194"/>
      <c r="H63" s="194"/>
      <c r="I63" s="194"/>
      <c r="J63" s="194"/>
      <c r="K63" s="194"/>
      <c r="L63" s="194"/>
      <c r="M63" s="194"/>
      <c r="N63" s="194"/>
      <c r="O63" s="194"/>
      <c r="P63" s="194"/>
      <c r="Q63" s="194"/>
      <c r="R63" s="194"/>
    </row>
    <row r="64" spans="3:107" s="192" customFormat="1">
      <c r="C64" s="194"/>
      <c r="D64" s="194"/>
      <c r="E64" s="194"/>
      <c r="F64" s="194"/>
      <c r="G64" s="194"/>
      <c r="H64" s="194"/>
      <c r="I64" s="194"/>
      <c r="J64" s="194"/>
      <c r="K64" s="194"/>
      <c r="L64" s="194"/>
      <c r="M64" s="194"/>
      <c r="N64" s="194"/>
      <c r="O64" s="194"/>
      <c r="P64" s="194"/>
      <c r="Q64" s="194"/>
      <c r="R64" s="194"/>
    </row>
    <row r="65" spans="3:18" s="192" customFormat="1">
      <c r="C65" s="194"/>
      <c r="D65" s="194"/>
      <c r="E65" s="194"/>
      <c r="F65" s="194"/>
      <c r="G65" s="194"/>
      <c r="H65" s="194"/>
      <c r="I65" s="194"/>
      <c r="J65" s="194"/>
      <c r="K65" s="194"/>
      <c r="L65" s="194"/>
      <c r="M65" s="194"/>
      <c r="N65" s="194"/>
      <c r="O65" s="194"/>
      <c r="P65" s="194"/>
      <c r="Q65" s="194"/>
      <c r="R65" s="194"/>
    </row>
    <row r="66" spans="3:18" s="192" customFormat="1">
      <c r="C66" s="194"/>
      <c r="D66" s="194"/>
      <c r="E66" s="194"/>
      <c r="F66" s="194"/>
      <c r="G66" s="194"/>
      <c r="H66" s="194"/>
      <c r="I66" s="194"/>
      <c r="J66" s="194"/>
      <c r="K66" s="194"/>
      <c r="L66" s="194"/>
      <c r="M66" s="194"/>
      <c r="N66" s="194"/>
      <c r="O66" s="194"/>
      <c r="P66" s="194"/>
      <c r="Q66" s="194"/>
      <c r="R66" s="194"/>
    </row>
    <row r="67" spans="3:18" s="192" customFormat="1">
      <c r="C67" s="194"/>
      <c r="D67" s="194"/>
      <c r="E67" s="194"/>
      <c r="F67" s="194"/>
      <c r="G67" s="194"/>
      <c r="H67" s="194"/>
      <c r="I67" s="194"/>
      <c r="J67" s="194"/>
      <c r="K67" s="194"/>
      <c r="L67" s="194"/>
      <c r="M67" s="194"/>
      <c r="N67" s="194"/>
      <c r="O67" s="194"/>
      <c r="P67" s="194"/>
      <c r="Q67" s="194"/>
      <c r="R67" s="194"/>
    </row>
    <row r="68" spans="3:18" s="192" customFormat="1">
      <c r="C68" s="194"/>
      <c r="D68" s="194"/>
      <c r="E68" s="194"/>
      <c r="F68" s="194"/>
      <c r="G68" s="194"/>
      <c r="H68" s="194"/>
      <c r="I68" s="194"/>
      <c r="Q68" s="194"/>
      <c r="R68" s="194"/>
    </row>
    <row r="69" spans="3:18" s="192" customFormat="1">
      <c r="C69" s="194"/>
      <c r="D69" s="194"/>
      <c r="E69" s="194"/>
      <c r="F69" s="194"/>
      <c r="G69" s="194"/>
      <c r="H69" s="194"/>
      <c r="I69" s="194"/>
      <c r="Q69" s="194"/>
      <c r="R69" s="194"/>
    </row>
    <row r="70" spans="3:18" s="192" customFormat="1">
      <c r="C70" s="194"/>
      <c r="D70" s="194"/>
      <c r="E70" s="194"/>
      <c r="F70" s="194"/>
      <c r="G70" s="194"/>
      <c r="H70" s="194"/>
      <c r="I70" s="194"/>
      <c r="Q70" s="194"/>
      <c r="R70" s="194"/>
    </row>
    <row r="71" spans="3:18" s="192" customFormat="1">
      <c r="C71" s="194"/>
      <c r="Q71" s="194"/>
      <c r="R71" s="194"/>
    </row>
    <row r="72" spans="3:18" s="192" customFormat="1">
      <c r="C72" s="194"/>
      <c r="Q72" s="194"/>
      <c r="R72" s="194"/>
    </row>
    <row r="73" spans="3:18" s="192" customFormat="1">
      <c r="C73" s="194"/>
      <c r="Q73" s="194"/>
      <c r="R73" s="194"/>
    </row>
  </sheetData>
  <sheetProtection sheet="1" objects="1" scenarios="1" selectLockedCells="1"/>
  <mergeCells count="23">
    <mergeCell ref="B27:B29"/>
    <mergeCell ref="B30:B32"/>
    <mergeCell ref="B4:C5"/>
    <mergeCell ref="B19:C20"/>
    <mergeCell ref="D19:J19"/>
    <mergeCell ref="B21:B23"/>
    <mergeCell ref="B24:B26"/>
    <mergeCell ref="K19:K20"/>
    <mergeCell ref="D4:J4"/>
    <mergeCell ref="B6:B8"/>
    <mergeCell ref="B9:B11"/>
    <mergeCell ref="B12:B14"/>
    <mergeCell ref="B15:B17"/>
    <mergeCell ref="Q4:Q6"/>
    <mergeCell ref="R4:R6"/>
    <mergeCell ref="M2:O2"/>
    <mergeCell ref="Q2:R2"/>
    <mergeCell ref="K4:K5"/>
    <mergeCell ref="O6:O7"/>
    <mergeCell ref="M4:M7"/>
    <mergeCell ref="N6:N7"/>
    <mergeCell ref="N4:O5"/>
    <mergeCell ref="B2:K2"/>
  </mergeCells>
  <pageMargins left="0.42" right="0.22" top="0.64" bottom="0.75"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sheetPr codeName="Blad3"/>
  <dimension ref="A1:BK80"/>
  <sheetViews>
    <sheetView workbookViewId="0">
      <selection activeCell="AG10" sqref="AG10"/>
    </sheetView>
  </sheetViews>
  <sheetFormatPr defaultRowHeight="15"/>
  <cols>
    <col min="1" max="1" width="3.85546875" style="57" customWidth="1"/>
    <col min="2" max="2" width="7.42578125" style="10" bestFit="1" customWidth="1"/>
    <col min="3" max="24" width="5.28515625" style="7" customWidth="1"/>
    <col min="25" max="25" width="5" style="57" customWidth="1"/>
    <col min="26" max="26" width="9.140625" style="57"/>
    <col min="27" max="27" width="5" style="57" bestFit="1" customWidth="1"/>
    <col min="28" max="28" width="3" style="57" bestFit="1" customWidth="1"/>
    <col min="29" max="29" width="8.7109375" style="57" bestFit="1" customWidth="1"/>
    <col min="30" max="30" width="5" style="57" bestFit="1" customWidth="1"/>
    <col min="31" max="31" width="9.140625" style="57"/>
    <col min="32" max="33" width="5" style="57" bestFit="1" customWidth="1"/>
    <col min="34" max="63" width="9.140625" style="57"/>
    <col min="64" max="16384" width="9.140625" style="7"/>
  </cols>
  <sheetData>
    <row r="1" spans="2:38" s="57" customFormat="1">
      <c r="B1" s="58"/>
    </row>
    <row r="2" spans="2:38" s="57" customFormat="1" ht="23.25">
      <c r="B2" s="211" t="s">
        <v>179</v>
      </c>
    </row>
    <row r="3" spans="2:38" s="57" customFormat="1" ht="15.75" thickBot="1">
      <c r="B3" s="58"/>
    </row>
    <row r="4" spans="2:38" ht="15.75" thickBot="1">
      <c r="B4" s="58"/>
      <c r="C4" s="57"/>
      <c r="D4" s="57"/>
      <c r="E4" s="121" t="s">
        <v>174</v>
      </c>
      <c r="F4" s="122"/>
      <c r="G4" s="122"/>
      <c r="H4" s="122"/>
      <c r="I4" s="122"/>
      <c r="J4" s="122"/>
      <c r="K4" s="122"/>
      <c r="L4" s="122"/>
      <c r="M4" s="122"/>
      <c r="N4" s="123"/>
      <c r="O4" s="19" t="s">
        <v>175</v>
      </c>
      <c r="P4" s="20"/>
      <c r="Q4" s="20"/>
      <c r="R4" s="20"/>
      <c r="S4" s="20"/>
      <c r="T4" s="20"/>
      <c r="U4" s="20"/>
      <c r="V4" s="20"/>
      <c r="W4" s="20"/>
      <c r="X4" s="21"/>
      <c r="Y4" s="192"/>
      <c r="Z4" s="192"/>
      <c r="AA4" s="192"/>
      <c r="AB4" s="192"/>
      <c r="AC4" s="192"/>
      <c r="AD4" s="192"/>
      <c r="AE4" s="192"/>
      <c r="AF4" s="192"/>
      <c r="AG4" s="192"/>
      <c r="AH4" s="192"/>
    </row>
    <row r="5" spans="2:38" ht="15.75" thickBot="1">
      <c r="B5" s="58"/>
      <c r="C5" s="11" t="s">
        <v>144</v>
      </c>
      <c r="D5" s="12"/>
      <c r="E5" s="124" t="s">
        <v>145</v>
      </c>
      <c r="F5" s="123"/>
      <c r="G5" s="131" t="s">
        <v>149</v>
      </c>
      <c r="H5" s="132"/>
      <c r="I5" s="124" t="s">
        <v>148</v>
      </c>
      <c r="J5" s="123"/>
      <c r="K5" s="131" t="s">
        <v>147</v>
      </c>
      <c r="L5" s="132"/>
      <c r="M5" s="124" t="s">
        <v>146</v>
      </c>
      <c r="N5" s="123"/>
      <c r="O5" s="22" t="s">
        <v>145</v>
      </c>
      <c r="P5" s="21"/>
      <c r="Q5" s="139" t="s">
        <v>149</v>
      </c>
      <c r="R5" s="140"/>
      <c r="S5" s="22" t="s">
        <v>148</v>
      </c>
      <c r="T5" s="21"/>
      <c r="U5" s="139" t="s">
        <v>147</v>
      </c>
      <c r="V5" s="140"/>
      <c r="W5" s="22" t="s">
        <v>146</v>
      </c>
      <c r="X5" s="21"/>
      <c r="Y5" s="192"/>
      <c r="Z5" s="192"/>
      <c r="AA5" s="192"/>
      <c r="AB5" s="192"/>
      <c r="AC5" s="192"/>
      <c r="AD5" s="192"/>
      <c r="AE5" s="192"/>
      <c r="AF5" s="192"/>
      <c r="AG5" s="192"/>
      <c r="AH5" s="192"/>
      <c r="AI5" s="192"/>
      <c r="AJ5" s="192"/>
      <c r="AK5" s="192"/>
      <c r="AL5" s="192"/>
    </row>
    <row r="6" spans="2:38" ht="15.75" thickBot="1">
      <c r="B6" s="29" t="s">
        <v>140</v>
      </c>
      <c r="C6" s="195" t="s">
        <v>221</v>
      </c>
      <c r="D6" s="186" t="s">
        <v>220</v>
      </c>
      <c r="E6" s="196" t="s">
        <v>221</v>
      </c>
      <c r="F6" s="197" t="s">
        <v>220</v>
      </c>
      <c r="G6" s="198" t="s">
        <v>221</v>
      </c>
      <c r="H6" s="199" t="s">
        <v>220</v>
      </c>
      <c r="I6" s="196" t="s">
        <v>221</v>
      </c>
      <c r="J6" s="197" t="s">
        <v>220</v>
      </c>
      <c r="K6" s="198" t="s">
        <v>221</v>
      </c>
      <c r="L6" s="199" t="s">
        <v>220</v>
      </c>
      <c r="M6" s="196" t="s">
        <v>221</v>
      </c>
      <c r="N6" s="197" t="s">
        <v>220</v>
      </c>
      <c r="O6" s="200" t="s">
        <v>221</v>
      </c>
      <c r="P6" s="201" t="s">
        <v>220</v>
      </c>
      <c r="Q6" s="202" t="s">
        <v>221</v>
      </c>
      <c r="R6" s="203" t="s">
        <v>220</v>
      </c>
      <c r="S6" s="200" t="s">
        <v>221</v>
      </c>
      <c r="T6" s="201" t="s">
        <v>220</v>
      </c>
      <c r="U6" s="202" t="s">
        <v>221</v>
      </c>
      <c r="V6" s="203" t="s">
        <v>220</v>
      </c>
      <c r="W6" s="200" t="s">
        <v>221</v>
      </c>
      <c r="X6" s="201" t="s">
        <v>220</v>
      </c>
      <c r="Y6" s="194"/>
      <c r="Z6" s="192"/>
      <c r="AA6" s="192"/>
      <c r="AB6" s="192"/>
      <c r="AC6" s="192"/>
      <c r="AD6" s="192"/>
      <c r="AE6" s="192"/>
      <c r="AF6" s="192"/>
      <c r="AG6" s="192"/>
      <c r="AH6" s="192"/>
      <c r="AI6" s="192"/>
      <c r="AJ6" s="192"/>
      <c r="AK6" s="192"/>
      <c r="AL6" s="192"/>
    </row>
    <row r="7" spans="2:38">
      <c r="B7" s="30">
        <v>20</v>
      </c>
      <c r="C7" s="13">
        <v>0</v>
      </c>
      <c r="D7" s="14">
        <v>0</v>
      </c>
      <c r="E7" s="125">
        <v>0</v>
      </c>
      <c r="F7" s="126">
        <v>0</v>
      </c>
      <c r="G7" s="133">
        <v>50</v>
      </c>
      <c r="H7" s="134">
        <v>50</v>
      </c>
      <c r="I7" s="125">
        <v>80</v>
      </c>
      <c r="J7" s="126">
        <v>80</v>
      </c>
      <c r="K7" s="133">
        <v>110</v>
      </c>
      <c r="L7" s="134">
        <v>110</v>
      </c>
      <c r="M7" s="125">
        <v>140</v>
      </c>
      <c r="N7" s="126">
        <v>140</v>
      </c>
      <c r="O7" s="23">
        <v>0</v>
      </c>
      <c r="P7" s="24">
        <v>0</v>
      </c>
      <c r="Q7" s="141">
        <v>50</v>
      </c>
      <c r="R7" s="142">
        <v>50</v>
      </c>
      <c r="S7" s="23">
        <v>70</v>
      </c>
      <c r="T7" s="24">
        <v>70</v>
      </c>
      <c r="U7" s="141">
        <v>70</v>
      </c>
      <c r="V7" s="142">
        <v>70</v>
      </c>
      <c r="W7" s="23">
        <v>110</v>
      </c>
      <c r="X7" s="24">
        <v>110</v>
      </c>
      <c r="Z7" s="192"/>
      <c r="AA7" s="192"/>
      <c r="AB7" s="192"/>
      <c r="AC7" s="192"/>
      <c r="AD7" s="192"/>
      <c r="AE7" s="192"/>
      <c r="AF7" s="192"/>
      <c r="AG7" s="192"/>
      <c r="AH7" s="192"/>
      <c r="AI7" s="192"/>
      <c r="AJ7" s="192"/>
      <c r="AK7" s="192"/>
      <c r="AL7" s="192"/>
    </row>
    <row r="8" spans="2:38">
      <c r="B8" s="31">
        <f t="shared" ref="B8:B27" si="0">B7+1</f>
        <v>21</v>
      </c>
      <c r="C8" s="15">
        <v>50</v>
      </c>
      <c r="D8" s="16">
        <v>50</v>
      </c>
      <c r="E8" s="127">
        <v>50</v>
      </c>
      <c r="F8" s="128">
        <v>50</v>
      </c>
      <c r="G8" s="135">
        <v>80</v>
      </c>
      <c r="H8" s="136">
        <v>80</v>
      </c>
      <c r="I8" s="127">
        <v>110</v>
      </c>
      <c r="J8" s="128">
        <v>110</v>
      </c>
      <c r="K8" s="135">
        <v>140</v>
      </c>
      <c r="L8" s="136">
        <v>140</v>
      </c>
      <c r="M8" s="127">
        <v>170</v>
      </c>
      <c r="N8" s="128">
        <v>170</v>
      </c>
      <c r="O8" s="25">
        <v>50</v>
      </c>
      <c r="P8" s="26">
        <v>50</v>
      </c>
      <c r="Q8" s="143">
        <v>70</v>
      </c>
      <c r="R8" s="144">
        <v>70</v>
      </c>
      <c r="S8" s="25">
        <v>90</v>
      </c>
      <c r="T8" s="26">
        <v>90</v>
      </c>
      <c r="U8" s="143">
        <v>110</v>
      </c>
      <c r="V8" s="144">
        <v>110</v>
      </c>
      <c r="W8" s="25">
        <v>130</v>
      </c>
      <c r="X8" s="26">
        <v>130</v>
      </c>
      <c r="Y8" s="212"/>
      <c r="Z8" s="192"/>
      <c r="AA8" s="212"/>
      <c r="AB8" s="192"/>
      <c r="AC8" s="192"/>
      <c r="AD8" s="192"/>
      <c r="AE8" s="192"/>
      <c r="AF8" s="192"/>
      <c r="AG8" s="192"/>
      <c r="AH8" s="192"/>
      <c r="AI8" s="192"/>
      <c r="AJ8" s="192"/>
      <c r="AK8" s="192"/>
      <c r="AL8" s="192"/>
    </row>
    <row r="9" spans="2:38">
      <c r="B9" s="31">
        <f t="shared" si="0"/>
        <v>22</v>
      </c>
      <c r="C9" s="15">
        <v>90</v>
      </c>
      <c r="D9" s="16">
        <v>90</v>
      </c>
      <c r="E9" s="127">
        <v>80</v>
      </c>
      <c r="F9" s="128">
        <v>80</v>
      </c>
      <c r="G9" s="135">
        <v>110</v>
      </c>
      <c r="H9" s="136">
        <v>110</v>
      </c>
      <c r="I9" s="127">
        <v>140</v>
      </c>
      <c r="J9" s="128">
        <v>140</v>
      </c>
      <c r="K9" s="135">
        <v>170</v>
      </c>
      <c r="L9" s="136">
        <v>170</v>
      </c>
      <c r="M9" s="127">
        <v>420</v>
      </c>
      <c r="N9" s="128">
        <v>620</v>
      </c>
      <c r="O9" s="25">
        <v>70</v>
      </c>
      <c r="P9" s="26">
        <v>70</v>
      </c>
      <c r="Q9" s="143">
        <v>90</v>
      </c>
      <c r="R9" s="144">
        <v>90</v>
      </c>
      <c r="S9" s="25">
        <v>110</v>
      </c>
      <c r="T9" s="26">
        <v>110</v>
      </c>
      <c r="U9" s="143">
        <v>130</v>
      </c>
      <c r="V9" s="144">
        <v>130</v>
      </c>
      <c r="W9" s="25">
        <v>130</v>
      </c>
      <c r="X9" s="26">
        <v>130</v>
      </c>
      <c r="Y9" s="212"/>
      <c r="Z9" s="192"/>
      <c r="AA9" s="192"/>
      <c r="AB9" s="192"/>
      <c r="AC9" s="192"/>
      <c r="AD9" s="192"/>
      <c r="AE9" s="192"/>
      <c r="AF9" s="192"/>
      <c r="AG9" s="192"/>
      <c r="AH9" s="192"/>
      <c r="AI9" s="192"/>
      <c r="AJ9" s="192"/>
      <c r="AK9" s="192"/>
      <c r="AL9" s="192"/>
    </row>
    <row r="10" spans="2:38">
      <c r="B10" s="31">
        <f t="shared" si="0"/>
        <v>23</v>
      </c>
      <c r="C10" s="15">
        <v>120</v>
      </c>
      <c r="D10" s="16">
        <v>120</v>
      </c>
      <c r="E10" s="127">
        <v>110</v>
      </c>
      <c r="F10" s="128">
        <v>110</v>
      </c>
      <c r="G10" s="135">
        <v>140</v>
      </c>
      <c r="H10" s="136">
        <v>140</v>
      </c>
      <c r="I10" s="127">
        <v>170</v>
      </c>
      <c r="J10" s="128">
        <v>170</v>
      </c>
      <c r="K10" s="135">
        <v>420</v>
      </c>
      <c r="L10" s="136">
        <v>620</v>
      </c>
      <c r="M10" s="127">
        <v>420</v>
      </c>
      <c r="N10" s="128">
        <v>620</v>
      </c>
      <c r="O10" s="25">
        <v>90</v>
      </c>
      <c r="P10" s="26">
        <v>90</v>
      </c>
      <c r="Q10" s="143">
        <v>110</v>
      </c>
      <c r="R10" s="144">
        <v>110</v>
      </c>
      <c r="S10" s="25">
        <v>130</v>
      </c>
      <c r="T10" s="26">
        <v>130</v>
      </c>
      <c r="U10" s="143">
        <v>130</v>
      </c>
      <c r="V10" s="144">
        <v>130</v>
      </c>
      <c r="W10" s="25">
        <v>130</v>
      </c>
      <c r="X10" s="26">
        <v>130</v>
      </c>
      <c r="Y10" s="212"/>
      <c r="Z10" s="192"/>
      <c r="AA10" s="192"/>
      <c r="AB10" s="192"/>
      <c r="AC10" s="192"/>
      <c r="AD10" s="192"/>
      <c r="AE10" s="192"/>
      <c r="AF10" s="192"/>
      <c r="AG10" s="192"/>
      <c r="AH10" s="192"/>
      <c r="AI10" s="192"/>
      <c r="AJ10" s="192"/>
      <c r="AK10" s="192"/>
      <c r="AL10" s="192"/>
    </row>
    <row r="11" spans="2:38" ht="15.75" thickBot="1">
      <c r="B11" s="147">
        <f t="shared" si="0"/>
        <v>24</v>
      </c>
      <c r="C11" s="148">
        <v>200</v>
      </c>
      <c r="D11" s="149">
        <v>200</v>
      </c>
      <c r="E11" s="150">
        <v>140</v>
      </c>
      <c r="F11" s="151">
        <v>140</v>
      </c>
      <c r="G11" s="152">
        <v>170</v>
      </c>
      <c r="H11" s="153">
        <v>170</v>
      </c>
      <c r="I11" s="150">
        <v>420</v>
      </c>
      <c r="J11" s="151">
        <v>620</v>
      </c>
      <c r="K11" s="152">
        <v>420</v>
      </c>
      <c r="L11" s="153">
        <v>620</v>
      </c>
      <c r="M11" s="150">
        <v>420</v>
      </c>
      <c r="N11" s="151">
        <v>620</v>
      </c>
      <c r="O11" s="154">
        <v>110</v>
      </c>
      <c r="P11" s="155">
        <v>110</v>
      </c>
      <c r="Q11" s="156">
        <v>130</v>
      </c>
      <c r="R11" s="157">
        <v>130</v>
      </c>
      <c r="S11" s="154">
        <v>150</v>
      </c>
      <c r="T11" s="155">
        <v>150</v>
      </c>
      <c r="U11" s="156">
        <v>170</v>
      </c>
      <c r="V11" s="157">
        <v>170</v>
      </c>
      <c r="W11" s="154">
        <v>400</v>
      </c>
      <c r="X11" s="155">
        <v>600</v>
      </c>
      <c r="Y11" s="212"/>
      <c r="Z11" s="192"/>
      <c r="AA11" s="192"/>
      <c r="AB11" s="192"/>
      <c r="AC11" s="192"/>
      <c r="AD11" s="192"/>
      <c r="AE11" s="192"/>
      <c r="AF11" s="192"/>
      <c r="AG11" s="192"/>
      <c r="AH11" s="192"/>
    </row>
    <row r="12" spans="2:38">
      <c r="B12" s="158">
        <f t="shared" si="0"/>
        <v>25</v>
      </c>
      <c r="C12" s="159">
        <v>400</v>
      </c>
      <c r="D12" s="160">
        <v>600</v>
      </c>
      <c r="E12" s="161">
        <v>420</v>
      </c>
      <c r="F12" s="162">
        <v>620</v>
      </c>
      <c r="G12" s="163">
        <v>420</v>
      </c>
      <c r="H12" s="164">
        <v>620</v>
      </c>
      <c r="I12" s="161">
        <v>420</v>
      </c>
      <c r="J12" s="162">
        <v>620</v>
      </c>
      <c r="K12" s="163">
        <v>420</v>
      </c>
      <c r="L12" s="164">
        <v>620</v>
      </c>
      <c r="M12" s="161">
        <v>450</v>
      </c>
      <c r="N12" s="162">
        <v>650</v>
      </c>
      <c r="O12" s="165">
        <v>130</v>
      </c>
      <c r="P12" s="166">
        <v>130</v>
      </c>
      <c r="Q12" s="167">
        <v>150</v>
      </c>
      <c r="R12" s="168">
        <v>150</v>
      </c>
      <c r="S12" s="165">
        <v>170</v>
      </c>
      <c r="T12" s="166">
        <v>170</v>
      </c>
      <c r="U12" s="167">
        <v>400</v>
      </c>
      <c r="V12" s="168">
        <v>600</v>
      </c>
      <c r="W12" s="165">
        <v>400</v>
      </c>
      <c r="X12" s="166">
        <v>600</v>
      </c>
      <c r="Y12" s="212"/>
      <c r="Z12" s="192"/>
      <c r="AA12" s="192"/>
      <c r="AB12" s="192"/>
      <c r="AC12" s="192"/>
      <c r="AD12" s="192"/>
      <c r="AE12" s="192"/>
      <c r="AF12" s="192"/>
      <c r="AG12" s="192"/>
      <c r="AH12" s="192"/>
    </row>
    <row r="13" spans="2:38">
      <c r="B13" s="31">
        <f t="shared" si="0"/>
        <v>26</v>
      </c>
      <c r="C13" s="15">
        <v>400</v>
      </c>
      <c r="D13" s="16">
        <v>600</v>
      </c>
      <c r="E13" s="127">
        <v>420</v>
      </c>
      <c r="F13" s="128">
        <v>620</v>
      </c>
      <c r="G13" s="135">
        <v>420</v>
      </c>
      <c r="H13" s="136">
        <v>620</v>
      </c>
      <c r="I13" s="127">
        <v>420</v>
      </c>
      <c r="J13" s="128">
        <v>620</v>
      </c>
      <c r="K13" s="135">
        <v>450</v>
      </c>
      <c r="L13" s="136">
        <v>650</v>
      </c>
      <c r="M13" s="127">
        <v>450</v>
      </c>
      <c r="N13" s="128">
        <v>650</v>
      </c>
      <c r="O13" s="25">
        <v>400</v>
      </c>
      <c r="P13" s="26">
        <v>600</v>
      </c>
      <c r="Q13" s="143">
        <v>400</v>
      </c>
      <c r="R13" s="144">
        <v>600</v>
      </c>
      <c r="S13" s="25">
        <v>400</v>
      </c>
      <c r="T13" s="26">
        <v>600</v>
      </c>
      <c r="U13" s="143">
        <v>400</v>
      </c>
      <c r="V13" s="144">
        <v>600</v>
      </c>
      <c r="W13" s="25">
        <v>400</v>
      </c>
      <c r="X13" s="26">
        <v>600</v>
      </c>
      <c r="Y13" s="212"/>
      <c r="Z13" s="192"/>
      <c r="AA13" s="192"/>
      <c r="AB13" s="192"/>
      <c r="AC13" s="192"/>
      <c r="AD13" s="192"/>
      <c r="AE13" s="192"/>
      <c r="AF13" s="192"/>
      <c r="AG13" s="192"/>
      <c r="AH13" s="192"/>
    </row>
    <row r="14" spans="2:38">
      <c r="B14" s="31">
        <f t="shared" si="0"/>
        <v>27</v>
      </c>
      <c r="C14" s="15">
        <v>430</v>
      </c>
      <c r="D14" s="16">
        <v>630</v>
      </c>
      <c r="E14" s="127">
        <v>420</v>
      </c>
      <c r="F14" s="128">
        <v>620</v>
      </c>
      <c r="G14" s="135">
        <v>420</v>
      </c>
      <c r="H14" s="136">
        <v>620</v>
      </c>
      <c r="I14" s="127">
        <v>450</v>
      </c>
      <c r="J14" s="128">
        <v>650</v>
      </c>
      <c r="K14" s="135">
        <v>450</v>
      </c>
      <c r="L14" s="136">
        <v>650</v>
      </c>
      <c r="M14" s="127">
        <v>480</v>
      </c>
      <c r="N14" s="128">
        <v>680</v>
      </c>
      <c r="O14" s="25">
        <v>400</v>
      </c>
      <c r="P14" s="26">
        <v>600</v>
      </c>
      <c r="Q14" s="143">
        <v>400</v>
      </c>
      <c r="R14" s="144">
        <v>600</v>
      </c>
      <c r="S14" s="25">
        <v>400</v>
      </c>
      <c r="T14" s="26">
        <v>600</v>
      </c>
      <c r="U14" s="143">
        <v>400</v>
      </c>
      <c r="V14" s="144">
        <v>600</v>
      </c>
      <c r="W14" s="25">
        <v>420</v>
      </c>
      <c r="X14" s="26">
        <v>620</v>
      </c>
      <c r="Y14" s="212"/>
      <c r="Z14" s="192"/>
      <c r="AA14" s="192"/>
      <c r="AB14" s="192"/>
      <c r="AC14" s="192"/>
      <c r="AD14" s="192"/>
      <c r="AE14" s="192"/>
      <c r="AF14" s="192"/>
      <c r="AG14" s="192"/>
      <c r="AH14" s="192"/>
    </row>
    <row r="15" spans="2:38">
      <c r="B15" s="31">
        <f t="shared" si="0"/>
        <v>28</v>
      </c>
      <c r="C15" s="15">
        <v>430</v>
      </c>
      <c r="D15" s="16">
        <v>630</v>
      </c>
      <c r="E15" s="127">
        <v>420</v>
      </c>
      <c r="F15" s="128">
        <v>620</v>
      </c>
      <c r="G15" s="135">
        <v>450</v>
      </c>
      <c r="H15" s="136">
        <v>650</v>
      </c>
      <c r="I15" s="127">
        <v>450</v>
      </c>
      <c r="J15" s="128">
        <v>650</v>
      </c>
      <c r="K15" s="135">
        <v>480</v>
      </c>
      <c r="L15" s="136">
        <v>680</v>
      </c>
      <c r="M15" s="127">
        <v>570</v>
      </c>
      <c r="N15" s="128">
        <v>770</v>
      </c>
      <c r="O15" s="25">
        <v>400</v>
      </c>
      <c r="P15" s="26">
        <v>600</v>
      </c>
      <c r="Q15" s="143">
        <v>400</v>
      </c>
      <c r="R15" s="144">
        <v>600</v>
      </c>
      <c r="S15" s="25">
        <v>400</v>
      </c>
      <c r="T15" s="26">
        <v>600</v>
      </c>
      <c r="U15" s="143">
        <v>420</v>
      </c>
      <c r="V15" s="144">
        <v>620</v>
      </c>
      <c r="W15" s="25">
        <v>510</v>
      </c>
      <c r="X15" s="26">
        <v>710</v>
      </c>
      <c r="Y15" s="212"/>
      <c r="Z15" s="192"/>
      <c r="AA15" s="192"/>
      <c r="AB15" s="192"/>
      <c r="AC15" s="192"/>
      <c r="AD15" s="192"/>
      <c r="AE15" s="192"/>
      <c r="AF15" s="192"/>
      <c r="AG15" s="192"/>
      <c r="AH15" s="192"/>
    </row>
    <row r="16" spans="2:38" ht="15.75" thickBot="1">
      <c r="B16" s="32">
        <f t="shared" si="0"/>
        <v>29</v>
      </c>
      <c r="C16" s="17">
        <v>460</v>
      </c>
      <c r="D16" s="18">
        <v>660</v>
      </c>
      <c r="E16" s="129">
        <v>450</v>
      </c>
      <c r="F16" s="130">
        <v>650</v>
      </c>
      <c r="G16" s="137">
        <v>450</v>
      </c>
      <c r="H16" s="138">
        <v>650</v>
      </c>
      <c r="I16" s="129">
        <v>480</v>
      </c>
      <c r="J16" s="130">
        <v>680</v>
      </c>
      <c r="K16" s="137">
        <v>570</v>
      </c>
      <c r="L16" s="138">
        <v>770</v>
      </c>
      <c r="M16" s="129">
        <v>980</v>
      </c>
      <c r="N16" s="130">
        <v>1430</v>
      </c>
      <c r="O16" s="27">
        <v>400</v>
      </c>
      <c r="P16" s="28">
        <v>600</v>
      </c>
      <c r="Q16" s="145">
        <v>400</v>
      </c>
      <c r="R16" s="146">
        <v>600</v>
      </c>
      <c r="S16" s="27">
        <v>420</v>
      </c>
      <c r="T16" s="28">
        <v>620</v>
      </c>
      <c r="U16" s="145">
        <v>510</v>
      </c>
      <c r="V16" s="146">
        <v>710</v>
      </c>
      <c r="W16" s="27">
        <v>920</v>
      </c>
      <c r="X16" s="28">
        <v>1370</v>
      </c>
      <c r="Y16" s="212"/>
      <c r="Z16" s="192"/>
      <c r="AA16" s="192"/>
      <c r="AB16" s="192"/>
      <c r="AC16" s="192"/>
      <c r="AD16" s="192"/>
      <c r="AE16" s="192"/>
      <c r="AF16" s="192"/>
      <c r="AG16" s="192"/>
      <c r="AH16" s="192"/>
    </row>
    <row r="17" spans="2:34">
      <c r="B17" s="30">
        <f t="shared" si="0"/>
        <v>30</v>
      </c>
      <c r="C17" s="13">
        <v>460</v>
      </c>
      <c r="D17" s="14">
        <v>660</v>
      </c>
      <c r="E17" s="125">
        <v>450</v>
      </c>
      <c r="F17" s="126">
        <v>650</v>
      </c>
      <c r="G17" s="133">
        <v>480</v>
      </c>
      <c r="H17" s="134">
        <v>680</v>
      </c>
      <c r="I17" s="125">
        <v>570</v>
      </c>
      <c r="J17" s="126">
        <v>770</v>
      </c>
      <c r="K17" s="133">
        <v>980</v>
      </c>
      <c r="L17" s="134">
        <v>1430</v>
      </c>
      <c r="M17" s="125">
        <v>980</v>
      </c>
      <c r="N17" s="126">
        <v>1430</v>
      </c>
      <c r="O17" s="23">
        <v>400</v>
      </c>
      <c r="P17" s="24">
        <v>600</v>
      </c>
      <c r="Q17" s="141">
        <v>420</v>
      </c>
      <c r="R17" s="142">
        <v>620</v>
      </c>
      <c r="S17" s="23">
        <v>510</v>
      </c>
      <c r="T17" s="24">
        <v>710</v>
      </c>
      <c r="U17" s="141">
        <v>920</v>
      </c>
      <c r="V17" s="142">
        <v>1370</v>
      </c>
      <c r="W17" s="23">
        <v>920</v>
      </c>
      <c r="X17" s="24">
        <v>1370</v>
      </c>
      <c r="Y17" s="212"/>
      <c r="Z17" s="192"/>
      <c r="AA17" s="192"/>
      <c r="AB17" s="192"/>
      <c r="AC17" s="192"/>
      <c r="AD17" s="192"/>
      <c r="AE17" s="192"/>
      <c r="AF17" s="192"/>
      <c r="AG17" s="192"/>
      <c r="AH17" s="192"/>
    </row>
    <row r="18" spans="2:34">
      <c r="B18" s="31">
        <f t="shared" si="0"/>
        <v>31</v>
      </c>
      <c r="C18" s="15">
        <v>490</v>
      </c>
      <c r="D18" s="16">
        <v>690</v>
      </c>
      <c r="E18" s="127">
        <v>450</v>
      </c>
      <c r="F18" s="128">
        <v>650</v>
      </c>
      <c r="G18" s="135">
        <v>570</v>
      </c>
      <c r="H18" s="136">
        <v>770</v>
      </c>
      <c r="I18" s="127">
        <v>980</v>
      </c>
      <c r="J18" s="128">
        <v>1430</v>
      </c>
      <c r="K18" s="135">
        <v>980</v>
      </c>
      <c r="L18" s="136">
        <v>1430</v>
      </c>
      <c r="M18" s="127">
        <v>980</v>
      </c>
      <c r="N18" s="128">
        <v>1430</v>
      </c>
      <c r="O18" s="25">
        <v>400</v>
      </c>
      <c r="P18" s="26">
        <v>600</v>
      </c>
      <c r="Q18" s="143">
        <v>510</v>
      </c>
      <c r="R18" s="144">
        <v>710</v>
      </c>
      <c r="S18" s="25">
        <v>920</v>
      </c>
      <c r="T18" s="26">
        <v>1370</v>
      </c>
      <c r="U18" s="143">
        <v>920</v>
      </c>
      <c r="V18" s="144">
        <v>1370</v>
      </c>
      <c r="W18" s="25">
        <v>920</v>
      </c>
      <c r="X18" s="26">
        <v>1370</v>
      </c>
      <c r="Y18" s="212"/>
      <c r="Z18" s="192"/>
      <c r="AA18" s="192"/>
      <c r="AB18" s="192"/>
      <c r="AC18" s="192"/>
      <c r="AD18" s="192"/>
      <c r="AE18" s="192"/>
      <c r="AF18" s="192"/>
      <c r="AG18" s="192"/>
      <c r="AH18" s="192"/>
    </row>
    <row r="19" spans="2:34">
      <c r="B19" s="31">
        <f t="shared" si="0"/>
        <v>32</v>
      </c>
      <c r="C19" s="15">
        <v>580</v>
      </c>
      <c r="D19" s="16">
        <v>780</v>
      </c>
      <c r="E19" s="127">
        <v>570</v>
      </c>
      <c r="F19" s="128">
        <v>770</v>
      </c>
      <c r="G19" s="135">
        <v>980</v>
      </c>
      <c r="H19" s="136">
        <v>1430</v>
      </c>
      <c r="I19" s="127">
        <v>980</v>
      </c>
      <c r="J19" s="128">
        <v>1430</v>
      </c>
      <c r="K19" s="135">
        <v>980</v>
      </c>
      <c r="L19" s="136">
        <v>1430</v>
      </c>
      <c r="M19" s="127">
        <v>1010</v>
      </c>
      <c r="N19" s="128">
        <v>1460</v>
      </c>
      <c r="O19" s="25">
        <v>510</v>
      </c>
      <c r="P19" s="26">
        <v>710</v>
      </c>
      <c r="Q19" s="143">
        <v>920</v>
      </c>
      <c r="R19" s="144">
        <v>1370</v>
      </c>
      <c r="S19" s="25">
        <v>920</v>
      </c>
      <c r="T19" s="26">
        <v>1370</v>
      </c>
      <c r="U19" s="143">
        <v>920</v>
      </c>
      <c r="V19" s="144">
        <v>1370</v>
      </c>
      <c r="W19" s="25">
        <v>940</v>
      </c>
      <c r="X19" s="26">
        <v>1390</v>
      </c>
      <c r="Y19" s="212"/>
      <c r="Z19" s="192"/>
      <c r="AA19" s="192"/>
      <c r="AB19" s="192"/>
      <c r="AC19" s="192"/>
      <c r="AD19" s="192"/>
      <c r="AE19" s="192"/>
      <c r="AF19" s="192"/>
      <c r="AG19" s="192"/>
      <c r="AH19" s="192"/>
    </row>
    <row r="20" spans="2:34">
      <c r="B20" s="31">
        <f t="shared" si="0"/>
        <v>33</v>
      </c>
      <c r="C20" s="15">
        <v>990</v>
      </c>
      <c r="D20" s="16">
        <v>1440</v>
      </c>
      <c r="E20" s="127">
        <v>980</v>
      </c>
      <c r="F20" s="128">
        <v>1430</v>
      </c>
      <c r="G20" s="135">
        <v>980</v>
      </c>
      <c r="H20" s="136">
        <v>1430</v>
      </c>
      <c r="I20" s="127">
        <v>980</v>
      </c>
      <c r="J20" s="128">
        <v>1430</v>
      </c>
      <c r="K20" s="135">
        <v>1010</v>
      </c>
      <c r="L20" s="136">
        <v>1460</v>
      </c>
      <c r="M20" s="127">
        <v>1510</v>
      </c>
      <c r="N20" s="128">
        <v>2210</v>
      </c>
      <c r="O20" s="25">
        <v>920</v>
      </c>
      <c r="P20" s="26">
        <v>1370</v>
      </c>
      <c r="Q20" s="143">
        <v>920</v>
      </c>
      <c r="R20" s="144">
        <v>1370</v>
      </c>
      <c r="S20" s="25">
        <v>920</v>
      </c>
      <c r="T20" s="26">
        <v>1370</v>
      </c>
      <c r="U20" s="143">
        <v>940</v>
      </c>
      <c r="V20" s="144">
        <v>1390</v>
      </c>
      <c r="W20" s="25">
        <v>1440</v>
      </c>
      <c r="X20" s="26">
        <v>2140</v>
      </c>
      <c r="Y20" s="212"/>
      <c r="Z20" s="192"/>
      <c r="AA20" s="192"/>
      <c r="AB20" s="192"/>
      <c r="AC20" s="192"/>
      <c r="AD20" s="192"/>
      <c r="AE20" s="192"/>
      <c r="AF20" s="192"/>
      <c r="AG20" s="192"/>
      <c r="AH20" s="192"/>
    </row>
    <row r="21" spans="2:34" ht="15.75" thickBot="1">
      <c r="B21" s="147">
        <f t="shared" si="0"/>
        <v>34</v>
      </c>
      <c r="C21" s="148">
        <v>990</v>
      </c>
      <c r="D21" s="149">
        <v>1440</v>
      </c>
      <c r="E21" s="150">
        <v>980</v>
      </c>
      <c r="F21" s="151">
        <v>1430</v>
      </c>
      <c r="G21" s="152">
        <v>980</v>
      </c>
      <c r="H21" s="153">
        <v>1430</v>
      </c>
      <c r="I21" s="150">
        <v>1010</v>
      </c>
      <c r="J21" s="151">
        <v>1460</v>
      </c>
      <c r="K21" s="152">
        <v>1510</v>
      </c>
      <c r="L21" s="153">
        <v>2210</v>
      </c>
      <c r="M21" s="150">
        <v>1510</v>
      </c>
      <c r="N21" s="151">
        <v>2210</v>
      </c>
      <c r="O21" s="154">
        <v>920</v>
      </c>
      <c r="P21" s="155">
        <v>1370</v>
      </c>
      <c r="Q21" s="156">
        <v>920</v>
      </c>
      <c r="R21" s="157">
        <v>1370</v>
      </c>
      <c r="S21" s="154">
        <v>940</v>
      </c>
      <c r="T21" s="155">
        <v>1390</v>
      </c>
      <c r="U21" s="156">
        <v>1440</v>
      </c>
      <c r="V21" s="157">
        <v>2140</v>
      </c>
      <c r="W21" s="154">
        <v>1440</v>
      </c>
      <c r="X21" s="155">
        <v>2140</v>
      </c>
      <c r="Y21" s="212"/>
      <c r="Z21" s="192"/>
      <c r="AA21" s="192"/>
      <c r="AB21" s="192"/>
      <c r="AC21" s="192"/>
      <c r="AD21" s="192"/>
      <c r="AE21" s="192"/>
      <c r="AF21" s="192"/>
      <c r="AG21" s="192"/>
      <c r="AH21" s="192"/>
    </row>
    <row r="22" spans="2:34">
      <c r="B22" s="158">
        <f t="shared" si="0"/>
        <v>35</v>
      </c>
      <c r="C22" s="159">
        <v>990</v>
      </c>
      <c r="D22" s="160">
        <v>1440</v>
      </c>
      <c r="E22" s="161">
        <v>980</v>
      </c>
      <c r="F22" s="162">
        <v>1430</v>
      </c>
      <c r="G22" s="163">
        <v>1010</v>
      </c>
      <c r="H22" s="164">
        <v>1460</v>
      </c>
      <c r="I22" s="161">
        <v>1510</v>
      </c>
      <c r="J22" s="162">
        <v>2210</v>
      </c>
      <c r="K22" s="163">
        <v>1510</v>
      </c>
      <c r="L22" s="164">
        <v>2210</v>
      </c>
      <c r="M22" s="161">
        <v>1510</v>
      </c>
      <c r="N22" s="162">
        <v>2210</v>
      </c>
      <c r="O22" s="165">
        <v>920</v>
      </c>
      <c r="P22" s="166">
        <v>1370</v>
      </c>
      <c r="Q22" s="167">
        <v>940</v>
      </c>
      <c r="R22" s="168">
        <v>1390</v>
      </c>
      <c r="S22" s="165">
        <v>1440</v>
      </c>
      <c r="T22" s="166">
        <v>2140</v>
      </c>
      <c r="U22" s="167">
        <v>1440</v>
      </c>
      <c r="V22" s="168">
        <v>2140</v>
      </c>
      <c r="W22" s="165">
        <v>1440</v>
      </c>
      <c r="X22" s="166">
        <v>2140</v>
      </c>
      <c r="Y22" s="212"/>
      <c r="Z22" s="192"/>
      <c r="AA22" s="192"/>
      <c r="AB22" s="192"/>
      <c r="AC22" s="192"/>
      <c r="AD22" s="192"/>
      <c r="AE22" s="192"/>
      <c r="AF22" s="192"/>
      <c r="AG22" s="192"/>
      <c r="AH22" s="192"/>
    </row>
    <row r="23" spans="2:34">
      <c r="B23" s="31">
        <f t="shared" si="0"/>
        <v>36</v>
      </c>
      <c r="C23" s="15">
        <v>1020</v>
      </c>
      <c r="D23" s="16">
        <v>1470</v>
      </c>
      <c r="E23" s="127">
        <v>1010</v>
      </c>
      <c r="F23" s="128">
        <v>1460</v>
      </c>
      <c r="G23" s="135">
        <v>1510</v>
      </c>
      <c r="H23" s="136">
        <v>2210</v>
      </c>
      <c r="I23" s="127">
        <v>1510</v>
      </c>
      <c r="J23" s="128">
        <v>2210</v>
      </c>
      <c r="K23" s="135">
        <v>1510</v>
      </c>
      <c r="L23" s="136">
        <v>2210</v>
      </c>
      <c r="M23" s="127">
        <v>1510</v>
      </c>
      <c r="N23" s="128">
        <v>2210</v>
      </c>
      <c r="O23" s="25">
        <v>940</v>
      </c>
      <c r="P23" s="26">
        <v>1390</v>
      </c>
      <c r="Q23" s="143">
        <v>1440</v>
      </c>
      <c r="R23" s="144">
        <v>2140</v>
      </c>
      <c r="S23" s="25">
        <v>1440</v>
      </c>
      <c r="T23" s="26">
        <v>2140</v>
      </c>
      <c r="U23" s="143">
        <v>1440</v>
      </c>
      <c r="V23" s="144">
        <v>2140</v>
      </c>
      <c r="W23" s="25">
        <v>1440</v>
      </c>
      <c r="X23" s="26">
        <v>2140</v>
      </c>
      <c r="Y23" s="212"/>
      <c r="Z23" s="192"/>
      <c r="AA23" s="192"/>
      <c r="AB23" s="192"/>
      <c r="AC23" s="192"/>
      <c r="AD23" s="192"/>
      <c r="AE23" s="192"/>
      <c r="AF23" s="192"/>
      <c r="AG23" s="192"/>
      <c r="AH23" s="192"/>
    </row>
    <row r="24" spans="2:34">
      <c r="B24" s="31">
        <f t="shared" si="0"/>
        <v>37</v>
      </c>
      <c r="C24" s="15">
        <v>1520</v>
      </c>
      <c r="D24" s="16">
        <v>2220</v>
      </c>
      <c r="E24" s="127">
        <v>1510</v>
      </c>
      <c r="F24" s="128">
        <v>2210</v>
      </c>
      <c r="G24" s="135">
        <v>1510</v>
      </c>
      <c r="H24" s="136">
        <v>2210</v>
      </c>
      <c r="I24" s="127">
        <v>1510</v>
      </c>
      <c r="J24" s="128">
        <v>2210</v>
      </c>
      <c r="K24" s="135">
        <v>1510</v>
      </c>
      <c r="L24" s="136">
        <v>2210</v>
      </c>
      <c r="M24" s="127">
        <v>1510</v>
      </c>
      <c r="N24" s="128">
        <v>2210</v>
      </c>
      <c r="O24" s="25">
        <v>1440</v>
      </c>
      <c r="P24" s="26">
        <v>2140</v>
      </c>
      <c r="Q24" s="143">
        <v>1440</v>
      </c>
      <c r="R24" s="144">
        <v>2140</v>
      </c>
      <c r="S24" s="25">
        <v>1440</v>
      </c>
      <c r="T24" s="26">
        <v>2140</v>
      </c>
      <c r="U24" s="143">
        <v>1440</v>
      </c>
      <c r="V24" s="144">
        <v>2140</v>
      </c>
      <c r="W24" s="25">
        <v>1440</v>
      </c>
      <c r="X24" s="26">
        <v>2140</v>
      </c>
      <c r="Y24" s="212"/>
      <c r="Z24" s="192"/>
      <c r="AA24" s="192"/>
      <c r="AB24" s="192"/>
      <c r="AC24" s="192"/>
      <c r="AD24" s="192"/>
      <c r="AE24" s="192"/>
      <c r="AF24" s="192"/>
      <c r="AG24" s="192"/>
      <c r="AH24" s="192"/>
    </row>
    <row r="25" spans="2:34">
      <c r="B25" s="31">
        <f t="shared" si="0"/>
        <v>38</v>
      </c>
      <c r="C25" s="15">
        <v>1520</v>
      </c>
      <c r="D25" s="16">
        <v>2220</v>
      </c>
      <c r="E25" s="127">
        <v>1510</v>
      </c>
      <c r="F25" s="128">
        <v>2210</v>
      </c>
      <c r="G25" s="135">
        <v>1510</v>
      </c>
      <c r="H25" s="136">
        <v>2210</v>
      </c>
      <c r="I25" s="127">
        <v>1510</v>
      </c>
      <c r="J25" s="128">
        <v>2210</v>
      </c>
      <c r="K25" s="135">
        <v>1510</v>
      </c>
      <c r="L25" s="136">
        <v>2210</v>
      </c>
      <c r="M25" s="127">
        <v>1510</v>
      </c>
      <c r="N25" s="128">
        <v>2210</v>
      </c>
      <c r="O25" s="25">
        <v>1440</v>
      </c>
      <c r="P25" s="26">
        <v>2140</v>
      </c>
      <c r="Q25" s="143">
        <v>1440</v>
      </c>
      <c r="R25" s="144">
        <v>2140</v>
      </c>
      <c r="S25" s="25">
        <v>1440</v>
      </c>
      <c r="T25" s="26">
        <v>2140</v>
      </c>
      <c r="U25" s="143">
        <v>1440</v>
      </c>
      <c r="V25" s="144">
        <v>2140</v>
      </c>
      <c r="W25" s="25">
        <v>1440</v>
      </c>
      <c r="X25" s="26">
        <v>2140</v>
      </c>
      <c r="Y25" s="212"/>
      <c r="Z25" s="192"/>
      <c r="AA25" s="192"/>
      <c r="AB25" s="192"/>
      <c r="AC25" s="192"/>
      <c r="AD25" s="192"/>
      <c r="AE25" s="192"/>
      <c r="AF25" s="192"/>
      <c r="AG25" s="192"/>
      <c r="AH25" s="192"/>
    </row>
    <row r="26" spans="2:34" ht="15.75" thickBot="1">
      <c r="B26" s="32">
        <f t="shared" si="0"/>
        <v>39</v>
      </c>
      <c r="C26" s="17">
        <v>1520</v>
      </c>
      <c r="D26" s="18">
        <v>2220</v>
      </c>
      <c r="E26" s="129">
        <v>1510</v>
      </c>
      <c r="F26" s="130">
        <v>2210</v>
      </c>
      <c r="G26" s="137">
        <v>1510</v>
      </c>
      <c r="H26" s="138">
        <v>2210</v>
      </c>
      <c r="I26" s="129">
        <v>1510</v>
      </c>
      <c r="J26" s="130">
        <v>2210</v>
      </c>
      <c r="K26" s="137">
        <v>1510</v>
      </c>
      <c r="L26" s="138">
        <v>2210</v>
      </c>
      <c r="M26" s="129">
        <v>1510</v>
      </c>
      <c r="N26" s="130">
        <v>2210</v>
      </c>
      <c r="O26" s="27">
        <v>1440</v>
      </c>
      <c r="P26" s="28">
        <v>2140</v>
      </c>
      <c r="Q26" s="145">
        <v>1440</v>
      </c>
      <c r="R26" s="146">
        <v>2140</v>
      </c>
      <c r="S26" s="27">
        <v>1440</v>
      </c>
      <c r="T26" s="28">
        <v>2140</v>
      </c>
      <c r="U26" s="145">
        <v>1440</v>
      </c>
      <c r="V26" s="146">
        <v>2140</v>
      </c>
      <c r="W26" s="27">
        <v>1440</v>
      </c>
      <c r="X26" s="28">
        <v>2140</v>
      </c>
      <c r="Y26" s="212"/>
      <c r="Z26" s="192"/>
      <c r="AA26" s="192"/>
      <c r="AB26" s="192"/>
      <c r="AC26" s="192"/>
      <c r="AD26" s="192"/>
      <c r="AE26" s="192"/>
      <c r="AF26" s="192"/>
      <c r="AG26" s="192"/>
      <c r="AH26" s="192"/>
    </row>
    <row r="27" spans="2:34" ht="15.75" thickBot="1">
      <c r="B27" s="169">
        <f t="shared" si="0"/>
        <v>40</v>
      </c>
      <c r="C27" s="170">
        <v>1520</v>
      </c>
      <c r="D27" s="171">
        <v>2220</v>
      </c>
      <c r="E27" s="172">
        <v>1510</v>
      </c>
      <c r="F27" s="173">
        <v>2210</v>
      </c>
      <c r="G27" s="174">
        <v>1510</v>
      </c>
      <c r="H27" s="175">
        <v>2210</v>
      </c>
      <c r="I27" s="172">
        <v>1510</v>
      </c>
      <c r="J27" s="173">
        <v>2210</v>
      </c>
      <c r="K27" s="174">
        <v>1510</v>
      </c>
      <c r="L27" s="175">
        <v>2210</v>
      </c>
      <c r="M27" s="172">
        <v>1510</v>
      </c>
      <c r="N27" s="173">
        <v>2210</v>
      </c>
      <c r="O27" s="176">
        <v>1440</v>
      </c>
      <c r="P27" s="177">
        <v>2140</v>
      </c>
      <c r="Q27" s="178">
        <v>1440</v>
      </c>
      <c r="R27" s="179">
        <v>2140</v>
      </c>
      <c r="S27" s="176">
        <v>1440</v>
      </c>
      <c r="T27" s="177">
        <v>2140</v>
      </c>
      <c r="U27" s="178">
        <v>1440</v>
      </c>
      <c r="V27" s="179">
        <v>2140</v>
      </c>
      <c r="W27" s="176">
        <v>1440</v>
      </c>
      <c r="X27" s="177">
        <v>2140</v>
      </c>
      <c r="Y27" s="212"/>
      <c r="Z27" s="192"/>
      <c r="AA27" s="192"/>
      <c r="AB27" s="192"/>
      <c r="AC27" s="192"/>
      <c r="AD27" s="192"/>
      <c r="AE27" s="192"/>
      <c r="AF27" s="192"/>
      <c r="AG27" s="192"/>
      <c r="AH27" s="192"/>
    </row>
    <row r="28" spans="2:34" s="57" customFormat="1">
      <c r="B28" s="58"/>
      <c r="Y28" s="212"/>
      <c r="Z28" s="192"/>
      <c r="AA28" s="192"/>
      <c r="AB28" s="192"/>
      <c r="AC28" s="192"/>
      <c r="AD28" s="192"/>
      <c r="AE28" s="192"/>
      <c r="AF28" s="192"/>
      <c r="AG28" s="192"/>
      <c r="AH28" s="192"/>
    </row>
    <row r="29" spans="2:34" s="57" customFormat="1" ht="15.75" thickBot="1">
      <c r="B29" s="213" t="s">
        <v>177</v>
      </c>
      <c r="C29" s="212"/>
      <c r="D29" s="58"/>
      <c r="E29" s="212"/>
      <c r="F29" s="58"/>
      <c r="G29" s="212"/>
      <c r="H29" s="58"/>
      <c r="I29" s="212"/>
      <c r="J29" s="58"/>
      <c r="K29" s="212"/>
      <c r="L29" s="58"/>
      <c r="O29" s="212"/>
      <c r="P29" s="58"/>
      <c r="Q29" s="212"/>
      <c r="R29" s="58"/>
      <c r="S29" s="212"/>
      <c r="T29" s="58"/>
      <c r="U29" s="212"/>
      <c r="V29" s="58"/>
      <c r="W29" s="212"/>
      <c r="X29" s="58"/>
      <c r="Z29" s="192"/>
      <c r="AA29" s="192"/>
      <c r="AB29" s="192"/>
      <c r="AC29" s="192"/>
      <c r="AD29" s="192"/>
      <c r="AE29" s="192"/>
      <c r="AF29" s="192"/>
      <c r="AG29" s="192"/>
      <c r="AH29" s="192"/>
    </row>
    <row r="30" spans="2:34" ht="15.75" thickBot="1">
      <c r="B30" s="182" t="s">
        <v>140</v>
      </c>
      <c r="C30" s="186" t="s">
        <v>178</v>
      </c>
      <c r="D30" s="57"/>
      <c r="E30" s="57"/>
      <c r="F30" s="57"/>
      <c r="G30" s="57"/>
      <c r="H30" s="57"/>
      <c r="I30" s="57"/>
      <c r="J30" s="57"/>
      <c r="K30" s="57"/>
      <c r="L30" s="57"/>
      <c r="M30" s="57"/>
      <c r="N30" s="57"/>
      <c r="O30" s="57"/>
      <c r="P30" s="57"/>
      <c r="Q30" s="57"/>
      <c r="R30" s="57"/>
      <c r="S30" s="57"/>
      <c r="T30" s="57"/>
      <c r="U30" s="57"/>
      <c r="V30" s="57"/>
      <c r="W30" s="57"/>
      <c r="X30" s="57"/>
    </row>
    <row r="31" spans="2:34">
      <c r="B31" s="183">
        <v>19</v>
      </c>
      <c r="C31" s="14">
        <v>80</v>
      </c>
      <c r="D31" s="57"/>
      <c r="E31" s="57"/>
      <c r="F31" s="57"/>
      <c r="G31" s="57"/>
      <c r="H31" s="57"/>
      <c r="I31" s="57"/>
      <c r="J31" s="57"/>
      <c r="K31" s="57"/>
      <c r="L31" s="57"/>
      <c r="M31" s="57"/>
      <c r="N31" s="57"/>
      <c r="O31" s="57"/>
      <c r="P31" s="57"/>
      <c r="Q31" s="57"/>
      <c r="R31" s="57"/>
      <c r="S31" s="57"/>
      <c r="T31" s="57"/>
      <c r="U31" s="57"/>
      <c r="V31" s="57"/>
      <c r="W31" s="57"/>
      <c r="X31" s="57"/>
    </row>
    <row r="32" spans="2:34">
      <c r="B32" s="184">
        <v>18</v>
      </c>
      <c r="C32" s="16">
        <v>110</v>
      </c>
      <c r="D32" s="57"/>
      <c r="E32" s="57"/>
      <c r="F32" s="57"/>
      <c r="G32" s="57"/>
      <c r="H32" s="57"/>
      <c r="I32" s="57"/>
      <c r="J32" s="57"/>
      <c r="K32" s="57"/>
      <c r="L32" s="57"/>
      <c r="M32" s="57"/>
      <c r="N32" s="57"/>
      <c r="O32" s="57"/>
      <c r="P32" s="57"/>
      <c r="Q32" s="57"/>
      <c r="R32" s="57"/>
      <c r="S32" s="57"/>
      <c r="T32" s="57"/>
      <c r="U32" s="57"/>
      <c r="V32" s="57"/>
      <c r="W32" s="57"/>
      <c r="X32" s="57"/>
    </row>
    <row r="33" spans="2:24">
      <c r="B33" s="184">
        <v>17</v>
      </c>
      <c r="C33" s="187">
        <v>140</v>
      </c>
      <c r="D33" s="57"/>
      <c r="E33" s="57"/>
      <c r="F33" s="57"/>
      <c r="G33" s="57"/>
      <c r="H33" s="57"/>
      <c r="I33" s="57"/>
      <c r="J33" s="57"/>
      <c r="K33" s="57"/>
      <c r="L33" s="57"/>
      <c r="M33" s="57"/>
      <c r="N33" s="57"/>
      <c r="O33" s="57"/>
      <c r="P33" s="57"/>
      <c r="Q33" s="57"/>
      <c r="R33" s="57"/>
      <c r="S33" s="57"/>
      <c r="T33" s="57"/>
      <c r="U33" s="57"/>
      <c r="V33" s="57"/>
      <c r="W33" s="57"/>
      <c r="X33" s="57"/>
    </row>
    <row r="34" spans="2:24">
      <c r="B34" s="184">
        <v>16</v>
      </c>
      <c r="C34" s="187">
        <v>170</v>
      </c>
      <c r="D34" s="57"/>
      <c r="E34" s="57"/>
      <c r="F34" s="57"/>
      <c r="G34" s="57"/>
      <c r="H34" s="57"/>
      <c r="I34" s="57"/>
      <c r="J34" s="57"/>
      <c r="K34" s="57"/>
      <c r="L34" s="57"/>
      <c r="M34" s="57"/>
      <c r="N34" s="57"/>
      <c r="O34" s="57"/>
      <c r="P34" s="57"/>
      <c r="Q34" s="57"/>
      <c r="R34" s="57"/>
      <c r="S34" s="57"/>
      <c r="T34" s="57"/>
      <c r="U34" s="57"/>
      <c r="V34" s="57"/>
      <c r="W34" s="57"/>
      <c r="X34" s="57"/>
    </row>
    <row r="35" spans="2:24" ht="15.75" thickBot="1">
      <c r="B35" s="185" t="s">
        <v>180</v>
      </c>
      <c r="C35" s="188">
        <v>500</v>
      </c>
      <c r="D35" s="57"/>
      <c r="E35" s="57"/>
      <c r="F35" s="57"/>
      <c r="G35" s="57"/>
      <c r="H35" s="57"/>
      <c r="I35" s="57"/>
      <c r="J35" s="57"/>
      <c r="K35" s="57"/>
      <c r="L35" s="57"/>
      <c r="M35" s="57"/>
      <c r="N35" s="57"/>
      <c r="O35" s="57"/>
      <c r="P35" s="57"/>
      <c r="Q35" s="57"/>
      <c r="R35" s="57"/>
      <c r="S35" s="57"/>
      <c r="T35" s="57"/>
      <c r="U35" s="57"/>
      <c r="V35" s="57"/>
      <c r="W35" s="57"/>
      <c r="X35" s="57"/>
    </row>
    <row r="36" spans="2:24" s="57" customFormat="1">
      <c r="B36" s="58"/>
    </row>
    <row r="37" spans="2:24" s="57" customFormat="1">
      <c r="B37" s="58"/>
    </row>
    <row r="38" spans="2:24" s="57" customFormat="1">
      <c r="B38" s="58"/>
    </row>
    <row r="39" spans="2:24" s="57" customFormat="1">
      <c r="B39" s="58"/>
    </row>
    <row r="40" spans="2:24" s="57" customFormat="1">
      <c r="B40" s="58"/>
    </row>
    <row r="41" spans="2:24" s="57" customFormat="1">
      <c r="B41" s="58"/>
    </row>
    <row r="42" spans="2:24" s="57" customFormat="1">
      <c r="B42" s="58"/>
    </row>
    <row r="43" spans="2:24" s="57" customFormat="1">
      <c r="B43" s="58"/>
    </row>
    <row r="44" spans="2:24" s="57" customFormat="1">
      <c r="B44" s="58"/>
    </row>
    <row r="45" spans="2:24" s="57" customFormat="1">
      <c r="B45" s="58"/>
    </row>
    <row r="46" spans="2:24" s="57" customFormat="1">
      <c r="B46" s="58"/>
    </row>
    <row r="47" spans="2:24" s="57" customFormat="1">
      <c r="B47" s="58"/>
    </row>
    <row r="48" spans="2:24" s="57" customFormat="1">
      <c r="B48" s="58"/>
    </row>
    <row r="49" spans="2:2" s="57" customFormat="1">
      <c r="B49" s="58"/>
    </row>
    <row r="50" spans="2:2" s="57" customFormat="1">
      <c r="B50" s="58"/>
    </row>
    <row r="51" spans="2:2" s="57" customFormat="1">
      <c r="B51" s="58"/>
    </row>
    <row r="52" spans="2:2" s="57" customFormat="1">
      <c r="B52" s="58"/>
    </row>
    <row r="53" spans="2:2" s="57" customFormat="1">
      <c r="B53" s="58"/>
    </row>
    <row r="54" spans="2:2" s="57" customFormat="1">
      <c r="B54" s="58"/>
    </row>
    <row r="55" spans="2:2" s="57" customFormat="1">
      <c r="B55" s="58"/>
    </row>
    <row r="56" spans="2:2" s="57" customFormat="1">
      <c r="B56" s="58"/>
    </row>
    <row r="57" spans="2:2" s="57" customFormat="1">
      <c r="B57" s="58"/>
    </row>
    <row r="58" spans="2:2" s="57" customFormat="1">
      <c r="B58" s="58"/>
    </row>
    <row r="59" spans="2:2" s="57" customFormat="1">
      <c r="B59" s="58"/>
    </row>
    <row r="60" spans="2:2" s="57" customFormat="1">
      <c r="B60" s="58"/>
    </row>
    <row r="61" spans="2:2" s="57" customFormat="1">
      <c r="B61" s="58"/>
    </row>
    <row r="62" spans="2:2" s="57" customFormat="1">
      <c r="B62" s="58"/>
    </row>
    <row r="63" spans="2:2" s="57" customFormat="1">
      <c r="B63" s="58"/>
    </row>
    <row r="64" spans="2:2" s="57" customFormat="1">
      <c r="B64" s="58"/>
    </row>
    <row r="65" spans="2:2" s="57" customFormat="1">
      <c r="B65" s="58"/>
    </row>
    <row r="66" spans="2:2" s="57" customFormat="1">
      <c r="B66" s="58"/>
    </row>
    <row r="67" spans="2:2" s="57" customFormat="1">
      <c r="B67" s="58"/>
    </row>
    <row r="68" spans="2:2" s="57" customFormat="1">
      <c r="B68" s="58"/>
    </row>
    <row r="69" spans="2:2" s="57" customFormat="1">
      <c r="B69" s="58"/>
    </row>
    <row r="70" spans="2:2" s="57" customFormat="1">
      <c r="B70" s="58"/>
    </row>
    <row r="71" spans="2:2" s="57" customFormat="1">
      <c r="B71" s="58"/>
    </row>
    <row r="72" spans="2:2" s="57" customFormat="1">
      <c r="B72" s="58"/>
    </row>
    <row r="73" spans="2:2" s="57" customFormat="1">
      <c r="B73" s="58"/>
    </row>
    <row r="74" spans="2:2" s="57" customFormat="1">
      <c r="B74" s="58"/>
    </row>
    <row r="75" spans="2:2" s="57" customFormat="1">
      <c r="B75" s="58"/>
    </row>
    <row r="76" spans="2:2" s="57" customFormat="1">
      <c r="B76" s="58"/>
    </row>
    <row r="77" spans="2:2" s="57" customFormat="1">
      <c r="B77" s="58"/>
    </row>
    <row r="78" spans="2:2" s="57" customFormat="1">
      <c r="B78" s="58"/>
    </row>
    <row r="79" spans="2:2" s="57" customFormat="1">
      <c r="B79" s="58"/>
    </row>
    <row r="80" spans="2:2" s="57" customFormat="1">
      <c r="B80" s="58"/>
    </row>
  </sheetData>
  <sheetProtection sheet="1" objects="1" scenarios="1" selectLockedCells="1"/>
  <pageMargins left="0.70866141732283472" right="0.70866141732283472" top="0.31" bottom="0.31" header="0.23" footer="0.31496062992125984"/>
  <pageSetup paperSize="9" orientation="landscape" horizontalDpi="4294967293" verticalDpi="0" r:id="rId1"/>
</worksheet>
</file>

<file path=xl/worksheets/sheet4.xml><?xml version="1.0" encoding="utf-8"?>
<worksheet xmlns="http://schemas.openxmlformats.org/spreadsheetml/2006/main" xmlns:r="http://schemas.openxmlformats.org/officeDocument/2006/relationships">
  <sheetPr codeName="Blad1"/>
  <dimension ref="B1:BD549"/>
  <sheetViews>
    <sheetView zoomScale="112" zoomScaleNormal="112" workbookViewId="0"/>
  </sheetViews>
  <sheetFormatPr defaultRowHeight="15"/>
  <cols>
    <col min="1" max="1" width="9.140625" style="7"/>
    <col min="2" max="3" width="3.7109375" style="7" bestFit="1" customWidth="1"/>
    <col min="4" max="4" width="5.7109375" style="7" bestFit="1" customWidth="1"/>
    <col min="5" max="6" width="6.85546875" style="7" customWidth="1"/>
    <col min="7" max="7" width="5.42578125" style="7" customWidth="1"/>
    <col min="8" max="9" width="6.85546875" style="7" customWidth="1"/>
    <col min="10" max="10" width="7.7109375" style="7" customWidth="1"/>
    <col min="11" max="11" width="5.28515625" style="7" customWidth="1"/>
    <col min="12" max="17" width="6.85546875" style="7" customWidth="1"/>
    <col min="18" max="18" width="2.7109375" style="7" customWidth="1"/>
    <col min="19" max="19" width="3.85546875" style="10" bestFit="1" customWidth="1"/>
    <col min="20" max="20" width="4.28515625" style="10" bestFit="1" customWidth="1"/>
    <col min="21" max="21" width="6.5703125" style="10" bestFit="1" customWidth="1"/>
    <col min="22" max="23" width="3.7109375" style="10" bestFit="1" customWidth="1"/>
    <col min="24" max="24" width="4" style="10" bestFit="1" customWidth="1"/>
    <col min="25" max="25" width="6.5703125" style="10" bestFit="1" customWidth="1"/>
    <col min="26" max="26" width="7.42578125" style="10" bestFit="1" customWidth="1"/>
    <col min="27" max="27" width="7.42578125" style="10" customWidth="1"/>
    <col min="28" max="29" width="9.42578125" style="10" bestFit="1" customWidth="1"/>
    <col min="30" max="30" width="6.5703125" style="10" bestFit="1" customWidth="1"/>
    <col min="31" max="32" width="9.42578125" style="10" bestFit="1" customWidth="1"/>
    <col min="33" max="34" width="6.5703125" style="10" bestFit="1" customWidth="1"/>
    <col min="35" max="35" width="1.85546875" style="33" customWidth="1"/>
    <col min="36" max="36" width="6.5703125" style="33" bestFit="1" customWidth="1"/>
    <col min="37" max="37" width="8.28515625" style="33" customWidth="1"/>
    <col min="38" max="39" width="6.5703125" style="33" bestFit="1" customWidth="1"/>
    <col min="40" max="40" width="9.42578125" style="180" bestFit="1" customWidth="1"/>
    <col min="41" max="41" width="9.42578125" style="33" bestFit="1" customWidth="1"/>
    <col min="42" max="43" width="6.5703125" style="33" bestFit="1" customWidth="1"/>
    <col min="44" max="44" width="9.42578125" style="33" bestFit="1" customWidth="1"/>
    <col min="45" max="48" width="6.5703125" style="33" bestFit="1" customWidth="1"/>
    <col min="49" max="49" width="12.5703125" style="33" customWidth="1"/>
    <col min="50" max="51" width="6.5703125" style="33" bestFit="1" customWidth="1"/>
    <col min="52" max="53" width="6.5703125" style="33" customWidth="1"/>
    <col min="54" max="54" width="9.140625" style="33" customWidth="1"/>
    <col min="55" max="56" width="10" style="33" bestFit="1" customWidth="1"/>
    <col min="57" max="16384" width="9.140625" style="7"/>
  </cols>
  <sheetData>
    <row r="1" spans="2:54" ht="15.75" thickBot="1">
      <c r="B1" s="69"/>
      <c r="C1" s="69"/>
      <c r="D1" s="69"/>
      <c r="E1" s="69"/>
      <c r="F1" s="69"/>
      <c r="G1" s="69"/>
      <c r="H1" s="69"/>
      <c r="I1" s="69"/>
      <c r="J1" s="69"/>
      <c r="K1" s="69"/>
      <c r="L1" s="69"/>
      <c r="M1" s="69"/>
      <c r="N1" s="69"/>
      <c r="O1" s="69"/>
      <c r="P1" s="69"/>
      <c r="Q1" s="69"/>
    </row>
    <row r="2" spans="2:54" ht="15.75" thickBot="1">
      <c r="B2" s="70" t="s">
        <v>152</v>
      </c>
      <c r="C2" s="71"/>
      <c r="D2" s="71"/>
      <c r="E2" s="71"/>
      <c r="F2" s="71"/>
      <c r="G2" s="71"/>
      <c r="H2" s="72" t="str">
        <f>IF('Score invoeren'!H2="","",'Score invoeren'!H2)</f>
        <v>NZ</v>
      </c>
      <c r="I2" s="69"/>
      <c r="J2" s="70" t="s">
        <v>142</v>
      </c>
      <c r="K2" s="71"/>
      <c r="L2" s="71"/>
      <c r="M2" s="71"/>
      <c r="N2" s="71"/>
      <c r="O2" s="73" t="str">
        <f>IF('Score invoeren'!P2="","",'Score invoeren'!P2)</f>
        <v>Kleur+Lengte</v>
      </c>
      <c r="P2" s="74"/>
      <c r="Q2" s="69"/>
    </row>
    <row r="3" spans="2:54" ht="15.75" thickBot="1">
      <c r="B3" s="69"/>
      <c r="C3" s="69"/>
      <c r="D3" s="69"/>
      <c r="E3" s="69"/>
      <c r="F3" s="69"/>
      <c r="G3" s="69"/>
      <c r="H3" s="69"/>
      <c r="I3" s="69"/>
      <c r="J3" s="69"/>
      <c r="K3" s="69"/>
      <c r="L3" s="69"/>
      <c r="M3" s="69"/>
      <c r="N3" s="69"/>
      <c r="O3" s="69"/>
      <c r="P3" s="69"/>
      <c r="Q3" s="69"/>
    </row>
    <row r="4" spans="2:54" ht="45.75" customHeight="1">
      <c r="B4" s="320" t="s">
        <v>7</v>
      </c>
      <c r="C4" s="322" t="s">
        <v>8</v>
      </c>
      <c r="D4" s="324" t="s">
        <v>9</v>
      </c>
      <c r="E4" s="331" t="s">
        <v>12</v>
      </c>
      <c r="F4" s="332"/>
      <c r="G4" s="326" t="s">
        <v>13</v>
      </c>
      <c r="H4" s="329" t="s">
        <v>14</v>
      </c>
      <c r="I4" s="330"/>
      <c r="J4" s="333" t="s">
        <v>151</v>
      </c>
      <c r="K4" s="326" t="s">
        <v>18</v>
      </c>
      <c r="L4" s="329" t="s">
        <v>15</v>
      </c>
      <c r="M4" s="330"/>
      <c r="N4" s="329" t="s">
        <v>17</v>
      </c>
      <c r="O4" s="330"/>
      <c r="P4" s="329" t="s">
        <v>16</v>
      </c>
      <c r="Q4" s="330"/>
      <c r="S4" s="318" t="s">
        <v>20</v>
      </c>
      <c r="T4" s="314" t="s">
        <v>129</v>
      </c>
      <c r="U4" s="314" t="s">
        <v>130</v>
      </c>
      <c r="V4" s="314" t="s">
        <v>21</v>
      </c>
      <c r="W4" s="314" t="s">
        <v>131</v>
      </c>
      <c r="X4" s="314" t="s">
        <v>153</v>
      </c>
      <c r="Y4" s="314" t="s">
        <v>154</v>
      </c>
      <c r="Z4" s="314" t="s">
        <v>171</v>
      </c>
      <c r="AA4" s="314" t="s">
        <v>172</v>
      </c>
      <c r="AB4" s="314" t="s">
        <v>155</v>
      </c>
      <c r="AC4" s="314" t="s">
        <v>157</v>
      </c>
      <c r="AD4" s="314" t="s">
        <v>134</v>
      </c>
      <c r="AE4" s="314" t="s">
        <v>156</v>
      </c>
      <c r="AF4" s="314" t="s">
        <v>158</v>
      </c>
      <c r="AG4" s="314" t="s">
        <v>159</v>
      </c>
      <c r="AH4" s="314" t="s">
        <v>160</v>
      </c>
      <c r="AJ4" s="314" t="s">
        <v>161</v>
      </c>
      <c r="AK4" s="314" t="s">
        <v>173</v>
      </c>
      <c r="AL4" s="314" t="s">
        <v>162</v>
      </c>
      <c r="AM4" s="314" t="s">
        <v>163</v>
      </c>
      <c r="AN4" s="316" t="s">
        <v>164</v>
      </c>
      <c r="AO4" s="318" t="s">
        <v>170</v>
      </c>
      <c r="AP4" s="314" t="s">
        <v>166</v>
      </c>
      <c r="AQ4" s="314" t="s">
        <v>167</v>
      </c>
      <c r="AR4" s="314" t="s">
        <v>165</v>
      </c>
      <c r="AS4" s="314" t="s">
        <v>168</v>
      </c>
      <c r="AT4" s="314" t="s">
        <v>169</v>
      </c>
      <c r="AW4" s="7"/>
      <c r="AX4" s="7"/>
      <c r="AY4" s="7"/>
      <c r="AZ4" s="7"/>
      <c r="BA4" s="7"/>
      <c r="BB4" s="7"/>
    </row>
    <row r="5" spans="2:54" ht="15.75" customHeight="1" thickBot="1">
      <c r="B5" s="321"/>
      <c r="C5" s="323"/>
      <c r="D5" s="325"/>
      <c r="E5" s="75" t="s">
        <v>10</v>
      </c>
      <c r="F5" s="76" t="s">
        <v>11</v>
      </c>
      <c r="G5" s="327"/>
      <c r="H5" s="75" t="s">
        <v>10</v>
      </c>
      <c r="I5" s="76" t="s">
        <v>11</v>
      </c>
      <c r="J5" s="334"/>
      <c r="K5" s="328"/>
      <c r="L5" s="75" t="s">
        <v>10</v>
      </c>
      <c r="M5" s="76" t="s">
        <v>11</v>
      </c>
      <c r="N5" s="75" t="s">
        <v>10</v>
      </c>
      <c r="O5" s="76" t="s">
        <v>11</v>
      </c>
      <c r="P5" s="75" t="s">
        <v>10</v>
      </c>
      <c r="Q5" s="76" t="s">
        <v>11</v>
      </c>
      <c r="S5" s="319"/>
      <c r="T5" s="315"/>
      <c r="U5" s="315"/>
      <c r="V5" s="315"/>
      <c r="W5" s="315"/>
      <c r="X5" s="315"/>
      <c r="Y5" s="315"/>
      <c r="Z5" s="315"/>
      <c r="AA5" s="315"/>
      <c r="AB5" s="315"/>
      <c r="AC5" s="315"/>
      <c r="AD5" s="315"/>
      <c r="AE5" s="315"/>
      <c r="AF5" s="315"/>
      <c r="AG5" s="315"/>
      <c r="AH5" s="315"/>
      <c r="AI5" s="8"/>
      <c r="AJ5" s="315"/>
      <c r="AK5" s="315"/>
      <c r="AL5" s="315"/>
      <c r="AM5" s="315"/>
      <c r="AN5" s="317"/>
      <c r="AO5" s="319"/>
      <c r="AP5" s="315"/>
      <c r="AQ5" s="315"/>
      <c r="AR5" s="315"/>
      <c r="AS5" s="315"/>
      <c r="AT5" s="315"/>
      <c r="AW5" s="7"/>
      <c r="AX5" s="7"/>
      <c r="AY5" s="7"/>
      <c r="AZ5" s="7"/>
      <c r="BA5" s="7"/>
      <c r="BB5" s="7"/>
    </row>
    <row r="6" spans="2:54">
      <c r="B6" s="77">
        <v>1</v>
      </c>
      <c r="C6" s="78" t="str">
        <f>IF('Score invoeren'!C9="","",'Score invoeren'!C9)</f>
        <v>N</v>
      </c>
      <c r="D6" s="79" t="str">
        <f>IF('Score invoeren'!D9="","",'Score invoeren'!D9)</f>
        <v>-</v>
      </c>
      <c r="E6" s="80" t="str">
        <f>IF('Score invoeren'!E9="","",'Score invoeren'!E9)</f>
        <v/>
      </c>
      <c r="F6" s="81" t="str">
        <f>IF('Score invoeren'!F9="","",'Score invoeren'!F9)</f>
        <v/>
      </c>
      <c r="G6" s="82">
        <f>'Score invoeren'!G9</f>
        <v>0</v>
      </c>
      <c r="H6" s="80" t="str">
        <f t="shared" ref="H6:H11" si="0">IF(AND(Wij=T6,W6&gt;=0),AG6,IF(AND(Wij&lt;&gt;T6,W6&lt;0),AH6,""))</f>
        <v/>
      </c>
      <c r="I6" s="83" t="str">
        <f t="shared" ref="I6:I11" si="1">IF(AND(Wij&lt;&gt;T6,W6&gt;=0),AG6,IF(AND(Wij=T6,W6&lt;0),AH6,""))</f>
        <v/>
      </c>
      <c r="J6" s="84" t="str">
        <f>IF('Score invoeren'!J9="","",'Score invoeren'!J9)</f>
        <v/>
      </c>
      <c r="K6" s="85" t="str">
        <f>IF('Score invoeren'!K9="","",'Score invoeren'!K9)</f>
        <v/>
      </c>
      <c r="L6" s="80" t="str">
        <f t="shared" ref="L6:L11" si="2">IF(Systeem="Eenvoudig",AL6,AS6)</f>
        <v/>
      </c>
      <c r="M6" s="83" t="str">
        <f t="shared" ref="M6:M11" si="3">IF(Systeem="Eenvoudig",AM6,AT6)</f>
        <v/>
      </c>
      <c r="N6" s="80" t="str">
        <f t="shared" ref="N6:N11" si="4">IF(AN6&gt;=0,AN6,"")</f>
        <v/>
      </c>
      <c r="O6" s="83" t="str">
        <f t="shared" ref="O6:O11" si="5">IF(AN6&lt;=0,-AN6,"")</f>
        <v/>
      </c>
      <c r="P6" s="80" t="str">
        <f t="shared" ref="P6:P11" si="6">IF(N6="","",VLOOKUP(N6,IMP_tabel,2,FALSE))</f>
        <v/>
      </c>
      <c r="Q6" s="83" t="str">
        <f t="shared" ref="Q6:Q11" si="7">IF(O6="","",VLOOKUP(O6,IMP_tabel,2,FALSE))</f>
        <v/>
      </c>
      <c r="S6" s="40" t="str">
        <f t="shared" ref="S6:S11" si="8">IF(E6&lt;&gt;"",E6,F6)</f>
        <v/>
      </c>
      <c r="T6" s="40" t="str">
        <f t="shared" ref="T6:T11" si="9">IF(S6="","",IF(E6&lt;&gt;"",Wij,IF(F6&lt;&gt;"",IF(Wij="NZ","OW","NZ"))))</f>
        <v/>
      </c>
      <c r="U6" s="40">
        <f>IF(OR(T6="",S6="pas"),0,IF(S6&lt;&gt;"",LEFT(S6,1)))</f>
        <v>0</v>
      </c>
      <c r="V6" s="40" t="str">
        <f>IF(S6="","",IF(S6="pas","pas",IF(MID(S6,3,1)="A","SA",MID(S6,2,1))))</f>
        <v/>
      </c>
      <c r="W6" s="40">
        <f t="shared" ref="W6:W11" si="10">IF(G6="C",0,G6)</f>
        <v>0</v>
      </c>
      <c r="X6" s="40" t="str">
        <f>IF(Y6="j","n",IF(ISERROR(SEARCH("!",S6,1)),"n","j"))</f>
        <v>n</v>
      </c>
      <c r="Y6" s="40" t="str">
        <f>IF(ISERROR(SEARCH("!!",S6,1)),"n","j")</f>
        <v>n</v>
      </c>
      <c r="Z6" s="40" t="str">
        <f t="shared" ref="Z6:Z11" si="11">IF(OR(         AND(T6="NZ",OR(D6="NZ",D6="Allen")),    AND(T6="OW",OR(D6="OW",D6="Allen"))),"ja","nee")</f>
        <v>nee</v>
      </c>
      <c r="AA6" s="40" t="str">
        <f>IF(OR(         AND(T6="OW",OR(D6="NZ",D6="Allen")),    AND(T6="NZ",OR(D6="OW",D6="Allen"))),"ja","nee")</f>
        <v>nee</v>
      </c>
      <c r="AB6" s="40" t="str">
        <f t="shared" ref="AB6:AB11" si="12">IF(S6="","",MATCH(S6,Scoretabel_kolom1,0))</f>
        <v/>
      </c>
      <c r="AC6" s="40" t="str">
        <f t="shared" ref="AC6:AC11" si="13">IF(AB6="","",IF(Z6="nee",INDEX(Scoretabel,AB6,2),INDEX(Scoretabel,AB6,3)))</f>
        <v/>
      </c>
      <c r="AD6" s="40" t="str">
        <f t="shared" ref="AD6:AD11" si="14">IF(OR(AB6="",W6&lt;=0),"",IF(Z6="nee",INDEX(Scoretabel,AB6,4)*W6,INDEX(Scoretabel,AB6,5)*W6))</f>
        <v/>
      </c>
      <c r="AE6" s="40" t="str">
        <f t="shared" ref="AE6:AE11" si="15">IF(W6&gt;=0,"",MATCH(W6,Downtabel_kolom1,0))</f>
        <v/>
      </c>
      <c r="AF6" s="40" t="str">
        <f t="shared" ref="AF6:AF11" si="16">IF(AE6="","",IF(Z6="nee",IF(Y6="j",INDEX(Downtabel,AE6,6),IF(X6="j",INDEX(Downtabel,AE6,4),INDEX(Downtabel,AE6,2))),IF(Y6="j",INDEX(Downtabel,AE6,7),IF(X6="j",INDEX(Downtabel,AE6,5),INDEX(Downtabel,AE6,3)))))</f>
        <v/>
      </c>
      <c r="AG6" s="40" t="str">
        <f t="shared" ref="AG6:AG11" si="17">IF(S6="","",IF(W6&gt;=0,N(AC6)+N(AD6),0))</f>
        <v/>
      </c>
      <c r="AH6" s="40" t="str">
        <f t="shared" ref="AH6:AH11" si="18">IF(S6="","",IF(W6&lt;0,N(AF6),""))</f>
        <v/>
      </c>
      <c r="AI6" s="8"/>
      <c r="AJ6" s="40" t="str">
        <f t="shared" ref="AJ6:AJ11" si="19">IF(OR(J6="",J6&lt;20),"",IF(Z6="nee",VLOOKUP(J6,ScoretabelEenvoudig,2,FALSE),VLOOKUP(J6,ScoretabelEenvoudig,3,FALSE)))</f>
        <v/>
      </c>
      <c r="AK6" s="40" t="str">
        <f t="shared" ref="AK6:AK11" si="20">IF(OR(J6="",J6&gt;=20),"",IF(AA6="nee",VLOOKUP(40-J6,ScoretabelEenvoudig,2,FALSE),VLOOKUP(40-J6,ScoretabelEenvoudig,3,FALSE)))</f>
        <v/>
      </c>
      <c r="AL6" s="40" t="str">
        <f t="shared" ref="AL6:AL11" si="21">IF(J6&gt;=20,IF(E6&lt;&gt;"",AJ6,AK6),IF(E6="",AK6,AJ6))</f>
        <v/>
      </c>
      <c r="AM6" s="40" t="str">
        <f t="shared" ref="AM6:AM11" si="22">IF(J6&gt;=20,IF(F6&lt;&gt;"",AJ6,AK6),IF(F6="",AK6,AJ6))</f>
        <v/>
      </c>
      <c r="AN6" s="181" t="str">
        <f t="shared" ref="AN6:AN11" si="23">IF(OR(J6="",AND(Systeem &lt;&gt;"Eenvoudig",N(K6)=0,V6&lt;&gt;"SA")),"",IF(H6&lt;&gt;"",H6,-I6)-IF(L6&lt;&gt;"",L6,-M6))</f>
        <v/>
      </c>
      <c r="AO6" s="40">
        <f>IF(V6&lt;&gt;"SA",IF(K6&lt;=7,7,IF(K6&gt;=11,11,K6)),1)</f>
        <v>11</v>
      </c>
      <c r="AP6" s="40" t="str">
        <f>IF(AO6="","",IF(V6="","",IF(Z6="nee",IF(V6="SA",2,IF(OR(V6="H",V6="S"),2*AO6-10,2*AO6)),IF(V6="SA",3,IF(OR(V6="H",V6="S"),2*AO6-10+1,2*AO6+1)))))</f>
        <v/>
      </c>
      <c r="AQ6" s="40" t="str">
        <f t="shared" ref="AQ6:AQ11" si="24">IF(J6="","",IF(AO6="","",IF(J6&gt;=20,VLOOKUP(J6,Scoretabel_HS_RK,AP6,FALSE),"")))</f>
        <v/>
      </c>
      <c r="AR6" s="40" t="str">
        <f t="shared" ref="AR6:AR29" si="25">IF(J6="","",IF(J6&lt;20,VLOOKUP(J6,MinderDan20,2,FALSE),""))</f>
        <v/>
      </c>
      <c r="AS6" s="40" t="str">
        <f t="shared" ref="AS6:AS11" si="26">IF(J6&gt;=20,IF(E6&lt;&gt;"",AQ6,AR6),IF(E6="",AR6,AQ6))</f>
        <v/>
      </c>
      <c r="AT6" s="40" t="str">
        <f t="shared" ref="AT6:AT11" si="27">IF(J6&gt;=20,IF(F6&lt;&gt;"",AQ6,AR6),IF(F6="",AR6,AQ6))</f>
        <v/>
      </c>
      <c r="AW6" s="7"/>
      <c r="AX6" s="7"/>
      <c r="AY6" s="7"/>
      <c r="AZ6" s="7"/>
      <c r="BA6" s="7"/>
      <c r="BB6" s="7"/>
    </row>
    <row r="7" spans="2:54">
      <c r="B7" s="86">
        <v>2</v>
      </c>
      <c r="C7" s="87" t="str">
        <f>IF('Score invoeren'!C10="","",'Score invoeren'!C10)</f>
        <v>O</v>
      </c>
      <c r="D7" s="88" t="str">
        <f>IF('Score invoeren'!D10="","",'Score invoeren'!D10)</f>
        <v>NZ</v>
      </c>
      <c r="E7" s="89" t="str">
        <f>IF('Score invoeren'!E10="","",'Score invoeren'!E10)</f>
        <v/>
      </c>
      <c r="F7" s="88" t="str">
        <f>IF('Score invoeren'!F10="","",'Score invoeren'!F10)</f>
        <v/>
      </c>
      <c r="G7" s="90">
        <f>'Score invoeren'!G10</f>
        <v>0</v>
      </c>
      <c r="H7" s="89" t="str">
        <f t="shared" si="0"/>
        <v/>
      </c>
      <c r="I7" s="91" t="str">
        <f t="shared" si="1"/>
        <v/>
      </c>
      <c r="J7" s="92" t="str">
        <f>IF('Score invoeren'!J10="","",'Score invoeren'!J10)</f>
        <v/>
      </c>
      <c r="K7" s="93" t="str">
        <f>IF('Score invoeren'!K10="","",'Score invoeren'!K10)</f>
        <v/>
      </c>
      <c r="L7" s="89" t="str">
        <f t="shared" si="2"/>
        <v/>
      </c>
      <c r="M7" s="91" t="str">
        <f t="shared" si="3"/>
        <v/>
      </c>
      <c r="N7" s="89" t="str">
        <f t="shared" si="4"/>
        <v/>
      </c>
      <c r="O7" s="91" t="str">
        <f t="shared" si="5"/>
        <v/>
      </c>
      <c r="P7" s="89" t="str">
        <f t="shared" si="6"/>
        <v/>
      </c>
      <c r="Q7" s="91" t="str">
        <f t="shared" si="7"/>
        <v/>
      </c>
      <c r="S7" s="40" t="str">
        <f t="shared" si="8"/>
        <v/>
      </c>
      <c r="T7" s="40" t="str">
        <f t="shared" si="9"/>
        <v/>
      </c>
      <c r="U7" s="40">
        <f t="shared" ref="U7:U11" si="28">IF(OR(T7="",S7="pas"),0,IF(S7&lt;&gt;"",LEFT(S7,1)))</f>
        <v>0</v>
      </c>
      <c r="V7" s="40" t="str">
        <f t="shared" ref="V7:V11" si="29">IF(S7="","",IF(S7="pas","pas",IF(MID(S7,3,1)="A","SA",MID(S7,2,1))))</f>
        <v/>
      </c>
      <c r="W7" s="40">
        <f t="shared" si="10"/>
        <v>0</v>
      </c>
      <c r="X7" s="40" t="str">
        <f t="shared" ref="X7:X11" si="30">IF(Y7="j","n",IF(ISERROR(SEARCH("!",S7,1)),"n","j"))</f>
        <v>n</v>
      </c>
      <c r="Y7" s="40" t="str">
        <f t="shared" ref="Y7:Y11" si="31">IF(ISERROR(SEARCH("!!",S7,1)),"n","j")</f>
        <v>n</v>
      </c>
      <c r="Z7" s="40" t="str">
        <f t="shared" si="11"/>
        <v>nee</v>
      </c>
      <c r="AA7" s="40" t="str">
        <f t="shared" ref="AA7:AA11" si="32">IF(OR(         AND(T7="OW",OR(D7="NZ",D7="Allen")),    AND(T7="NZ",OR(D7="OW",D7="Allen"))),"ja","nee")</f>
        <v>nee</v>
      </c>
      <c r="AB7" s="40" t="str">
        <f t="shared" si="12"/>
        <v/>
      </c>
      <c r="AC7" s="40" t="str">
        <f t="shared" si="13"/>
        <v/>
      </c>
      <c r="AD7" s="40" t="str">
        <f t="shared" si="14"/>
        <v/>
      </c>
      <c r="AE7" s="40" t="str">
        <f t="shared" si="15"/>
        <v/>
      </c>
      <c r="AF7" s="40" t="str">
        <f t="shared" si="16"/>
        <v/>
      </c>
      <c r="AG7" s="40" t="str">
        <f t="shared" si="17"/>
        <v/>
      </c>
      <c r="AH7" s="40" t="str">
        <f t="shared" si="18"/>
        <v/>
      </c>
      <c r="AI7" s="8"/>
      <c r="AJ7" s="40" t="str">
        <f t="shared" si="19"/>
        <v/>
      </c>
      <c r="AK7" s="40" t="str">
        <f t="shared" si="20"/>
        <v/>
      </c>
      <c r="AL7" s="40" t="str">
        <f t="shared" si="21"/>
        <v/>
      </c>
      <c r="AM7" s="40" t="str">
        <f t="shared" si="22"/>
        <v/>
      </c>
      <c r="AN7" s="181" t="str">
        <f t="shared" si="23"/>
        <v/>
      </c>
      <c r="AO7" s="40">
        <f t="shared" ref="AO7:AO29" si="33">IF(V7&lt;&gt;"SA",IF(K7&lt;=7,7,IF(K7&gt;=11,11,K7)),1)</f>
        <v>11</v>
      </c>
      <c r="AP7" s="40" t="str">
        <f t="shared" ref="AP7:AP29" si="34">IF(AO7="","",IF(V7="","",IF(Z7="nee",IF(V7="SA",2,IF(OR(V7="H",V7="S"),2*AO7-10,2*AO7)),IF(V7="SA",3,IF(OR(V7="H",V7="S"),2*AO7-10+1,2*AO7+1)))))</f>
        <v/>
      </c>
      <c r="AQ7" s="40" t="str">
        <f t="shared" si="24"/>
        <v/>
      </c>
      <c r="AR7" s="40" t="str">
        <f t="shared" si="25"/>
        <v/>
      </c>
      <c r="AS7" s="40" t="str">
        <f t="shared" si="26"/>
        <v/>
      </c>
      <c r="AT7" s="40" t="str">
        <f t="shared" si="27"/>
        <v/>
      </c>
      <c r="AW7" s="7"/>
      <c r="AX7" s="7"/>
      <c r="AY7" s="7"/>
      <c r="AZ7" s="7"/>
      <c r="BA7" s="7"/>
      <c r="BB7" s="7"/>
    </row>
    <row r="8" spans="2:54">
      <c r="B8" s="86">
        <v>3</v>
      </c>
      <c r="C8" s="87" t="str">
        <f>IF('Score invoeren'!C11="","",'Score invoeren'!C11)</f>
        <v>Z</v>
      </c>
      <c r="D8" s="88" t="str">
        <f>IF('Score invoeren'!D11="","",'Score invoeren'!D11)</f>
        <v>OW</v>
      </c>
      <c r="E8" s="89" t="str">
        <f>IF('Score invoeren'!E11="","",'Score invoeren'!E11)</f>
        <v/>
      </c>
      <c r="F8" s="88" t="str">
        <f>IF('Score invoeren'!F11="","",'Score invoeren'!F11)</f>
        <v/>
      </c>
      <c r="G8" s="90">
        <f>'Score invoeren'!G11</f>
        <v>0</v>
      </c>
      <c r="H8" s="89" t="str">
        <f t="shared" si="0"/>
        <v/>
      </c>
      <c r="I8" s="91" t="str">
        <f t="shared" si="1"/>
        <v/>
      </c>
      <c r="J8" s="92" t="str">
        <f>IF('Score invoeren'!J11="","",'Score invoeren'!J11)</f>
        <v/>
      </c>
      <c r="K8" s="93" t="str">
        <f>IF('Score invoeren'!K11="","",'Score invoeren'!K11)</f>
        <v/>
      </c>
      <c r="L8" s="89" t="str">
        <f t="shared" si="2"/>
        <v/>
      </c>
      <c r="M8" s="91" t="str">
        <f t="shared" si="3"/>
        <v/>
      </c>
      <c r="N8" s="89" t="str">
        <f t="shared" si="4"/>
        <v/>
      </c>
      <c r="O8" s="91" t="str">
        <f t="shared" si="5"/>
        <v/>
      </c>
      <c r="P8" s="89" t="str">
        <f t="shared" si="6"/>
        <v/>
      </c>
      <c r="Q8" s="91" t="str">
        <f t="shared" si="7"/>
        <v/>
      </c>
      <c r="S8" s="40" t="str">
        <f t="shared" si="8"/>
        <v/>
      </c>
      <c r="T8" s="40" t="str">
        <f t="shared" si="9"/>
        <v/>
      </c>
      <c r="U8" s="40">
        <f t="shared" si="28"/>
        <v>0</v>
      </c>
      <c r="V8" s="40" t="str">
        <f t="shared" si="29"/>
        <v/>
      </c>
      <c r="W8" s="40">
        <f t="shared" si="10"/>
        <v>0</v>
      </c>
      <c r="X8" s="40" t="str">
        <f t="shared" si="30"/>
        <v>n</v>
      </c>
      <c r="Y8" s="40" t="str">
        <f t="shared" si="31"/>
        <v>n</v>
      </c>
      <c r="Z8" s="40" t="str">
        <f t="shared" si="11"/>
        <v>nee</v>
      </c>
      <c r="AA8" s="40" t="str">
        <f t="shared" si="32"/>
        <v>nee</v>
      </c>
      <c r="AB8" s="40" t="str">
        <f t="shared" si="12"/>
        <v/>
      </c>
      <c r="AC8" s="40" t="str">
        <f t="shared" si="13"/>
        <v/>
      </c>
      <c r="AD8" s="40" t="str">
        <f t="shared" si="14"/>
        <v/>
      </c>
      <c r="AE8" s="40" t="str">
        <f t="shared" si="15"/>
        <v/>
      </c>
      <c r="AF8" s="40" t="str">
        <f t="shared" si="16"/>
        <v/>
      </c>
      <c r="AG8" s="40" t="str">
        <f t="shared" si="17"/>
        <v/>
      </c>
      <c r="AH8" s="40" t="str">
        <f t="shared" si="18"/>
        <v/>
      </c>
      <c r="AI8" s="8"/>
      <c r="AJ8" s="40" t="str">
        <f t="shared" si="19"/>
        <v/>
      </c>
      <c r="AK8" s="40" t="str">
        <f t="shared" si="20"/>
        <v/>
      </c>
      <c r="AL8" s="40" t="str">
        <f t="shared" si="21"/>
        <v/>
      </c>
      <c r="AM8" s="40" t="str">
        <f t="shared" si="22"/>
        <v/>
      </c>
      <c r="AN8" s="181" t="str">
        <f t="shared" si="23"/>
        <v/>
      </c>
      <c r="AO8" s="40">
        <f t="shared" si="33"/>
        <v>11</v>
      </c>
      <c r="AP8" s="40" t="str">
        <f t="shared" si="34"/>
        <v/>
      </c>
      <c r="AQ8" s="40" t="str">
        <f t="shared" si="24"/>
        <v/>
      </c>
      <c r="AR8" s="40" t="str">
        <f t="shared" si="25"/>
        <v/>
      </c>
      <c r="AS8" s="40" t="str">
        <f t="shared" si="26"/>
        <v/>
      </c>
      <c r="AT8" s="40" t="str">
        <f t="shared" si="27"/>
        <v/>
      </c>
      <c r="AW8" s="7"/>
      <c r="AX8" s="7"/>
      <c r="AY8" s="7"/>
      <c r="AZ8" s="7"/>
      <c r="BA8" s="7"/>
      <c r="BB8" s="7"/>
    </row>
    <row r="9" spans="2:54">
      <c r="B9" s="86">
        <v>4</v>
      </c>
      <c r="C9" s="87" t="str">
        <f>IF('Score invoeren'!C12="","",'Score invoeren'!C12)</f>
        <v>W</v>
      </c>
      <c r="D9" s="88" t="str">
        <f>IF('Score invoeren'!D12="","",'Score invoeren'!D12)</f>
        <v>Allen</v>
      </c>
      <c r="E9" s="89" t="str">
        <f>IF('Score invoeren'!E12="","",'Score invoeren'!E12)</f>
        <v/>
      </c>
      <c r="F9" s="88" t="str">
        <f>IF('Score invoeren'!F12="","",'Score invoeren'!F12)</f>
        <v/>
      </c>
      <c r="G9" s="90">
        <f>'Score invoeren'!G12</f>
        <v>0</v>
      </c>
      <c r="H9" s="89" t="str">
        <f t="shared" si="0"/>
        <v/>
      </c>
      <c r="I9" s="91" t="str">
        <f t="shared" si="1"/>
        <v/>
      </c>
      <c r="J9" s="92" t="str">
        <f>IF('Score invoeren'!J12="","",'Score invoeren'!J12)</f>
        <v/>
      </c>
      <c r="K9" s="93" t="str">
        <f>IF('Score invoeren'!K12="","",'Score invoeren'!K12)</f>
        <v/>
      </c>
      <c r="L9" s="89" t="str">
        <f t="shared" si="2"/>
        <v/>
      </c>
      <c r="M9" s="91" t="str">
        <f t="shared" si="3"/>
        <v/>
      </c>
      <c r="N9" s="89" t="str">
        <f t="shared" si="4"/>
        <v/>
      </c>
      <c r="O9" s="91" t="str">
        <f t="shared" si="5"/>
        <v/>
      </c>
      <c r="P9" s="89" t="str">
        <f t="shared" si="6"/>
        <v/>
      </c>
      <c r="Q9" s="91" t="str">
        <f t="shared" si="7"/>
        <v/>
      </c>
      <c r="S9" s="40" t="str">
        <f t="shared" si="8"/>
        <v/>
      </c>
      <c r="T9" s="40" t="str">
        <f t="shared" si="9"/>
        <v/>
      </c>
      <c r="U9" s="40">
        <f t="shared" si="28"/>
        <v>0</v>
      </c>
      <c r="V9" s="40" t="str">
        <f t="shared" si="29"/>
        <v/>
      </c>
      <c r="W9" s="40">
        <f t="shared" si="10"/>
        <v>0</v>
      </c>
      <c r="X9" s="40" t="str">
        <f t="shared" si="30"/>
        <v>n</v>
      </c>
      <c r="Y9" s="40" t="str">
        <f t="shared" si="31"/>
        <v>n</v>
      </c>
      <c r="Z9" s="40" t="str">
        <f t="shared" si="11"/>
        <v>nee</v>
      </c>
      <c r="AA9" s="40" t="str">
        <f t="shared" si="32"/>
        <v>nee</v>
      </c>
      <c r="AB9" s="40" t="str">
        <f t="shared" si="12"/>
        <v/>
      </c>
      <c r="AC9" s="40" t="str">
        <f t="shared" si="13"/>
        <v/>
      </c>
      <c r="AD9" s="40" t="str">
        <f t="shared" si="14"/>
        <v/>
      </c>
      <c r="AE9" s="40" t="str">
        <f t="shared" si="15"/>
        <v/>
      </c>
      <c r="AF9" s="40" t="str">
        <f t="shared" si="16"/>
        <v/>
      </c>
      <c r="AG9" s="40" t="str">
        <f t="shared" si="17"/>
        <v/>
      </c>
      <c r="AH9" s="40" t="str">
        <f t="shared" si="18"/>
        <v/>
      </c>
      <c r="AI9" s="8"/>
      <c r="AJ9" s="40" t="str">
        <f t="shared" si="19"/>
        <v/>
      </c>
      <c r="AK9" s="40" t="str">
        <f t="shared" si="20"/>
        <v/>
      </c>
      <c r="AL9" s="40" t="str">
        <f t="shared" si="21"/>
        <v/>
      </c>
      <c r="AM9" s="40" t="str">
        <f t="shared" si="22"/>
        <v/>
      </c>
      <c r="AN9" s="181" t="str">
        <f t="shared" si="23"/>
        <v/>
      </c>
      <c r="AO9" s="40">
        <f t="shared" si="33"/>
        <v>11</v>
      </c>
      <c r="AP9" s="40" t="str">
        <f t="shared" si="34"/>
        <v/>
      </c>
      <c r="AQ9" s="40" t="str">
        <f t="shared" si="24"/>
        <v/>
      </c>
      <c r="AR9" s="40" t="str">
        <f t="shared" si="25"/>
        <v/>
      </c>
      <c r="AS9" s="40" t="str">
        <f t="shared" si="26"/>
        <v/>
      </c>
      <c r="AT9" s="40" t="str">
        <f t="shared" si="27"/>
        <v/>
      </c>
      <c r="AW9" s="7"/>
      <c r="AX9" s="7"/>
      <c r="AY9" s="7"/>
      <c r="AZ9" s="7"/>
      <c r="BA9" s="7"/>
      <c r="BB9" s="7"/>
    </row>
    <row r="10" spans="2:54">
      <c r="B10" s="86">
        <v>5</v>
      </c>
      <c r="C10" s="87" t="str">
        <f>IF('Score invoeren'!C13="","",'Score invoeren'!C13)</f>
        <v>N</v>
      </c>
      <c r="D10" s="88" t="str">
        <f>IF('Score invoeren'!D13="","",'Score invoeren'!D13)</f>
        <v>NZ</v>
      </c>
      <c r="E10" s="89" t="str">
        <f>IF('Score invoeren'!E13="","",'Score invoeren'!E13)</f>
        <v/>
      </c>
      <c r="F10" s="88" t="str">
        <f>IF('Score invoeren'!F13="","",'Score invoeren'!F13)</f>
        <v/>
      </c>
      <c r="G10" s="90">
        <f>'Score invoeren'!G13</f>
        <v>0</v>
      </c>
      <c r="H10" s="89" t="str">
        <f t="shared" si="0"/>
        <v/>
      </c>
      <c r="I10" s="91" t="str">
        <f t="shared" si="1"/>
        <v/>
      </c>
      <c r="J10" s="92" t="str">
        <f>IF('Score invoeren'!J13="","",'Score invoeren'!J13)</f>
        <v/>
      </c>
      <c r="K10" s="93" t="str">
        <f>IF('Score invoeren'!K13="","",'Score invoeren'!K13)</f>
        <v/>
      </c>
      <c r="L10" s="89" t="str">
        <f t="shared" si="2"/>
        <v/>
      </c>
      <c r="M10" s="91" t="str">
        <f t="shared" si="3"/>
        <v/>
      </c>
      <c r="N10" s="89" t="str">
        <f t="shared" si="4"/>
        <v/>
      </c>
      <c r="O10" s="91" t="str">
        <f t="shared" si="5"/>
        <v/>
      </c>
      <c r="P10" s="89" t="str">
        <f t="shared" si="6"/>
        <v/>
      </c>
      <c r="Q10" s="91" t="str">
        <f t="shared" si="7"/>
        <v/>
      </c>
      <c r="S10" s="40" t="str">
        <f t="shared" si="8"/>
        <v/>
      </c>
      <c r="T10" s="40" t="str">
        <f t="shared" si="9"/>
        <v/>
      </c>
      <c r="U10" s="40">
        <f t="shared" si="28"/>
        <v>0</v>
      </c>
      <c r="V10" s="40" t="str">
        <f t="shared" si="29"/>
        <v/>
      </c>
      <c r="W10" s="40">
        <f t="shared" si="10"/>
        <v>0</v>
      </c>
      <c r="X10" s="40" t="str">
        <f t="shared" si="30"/>
        <v>n</v>
      </c>
      <c r="Y10" s="40" t="str">
        <f t="shared" si="31"/>
        <v>n</v>
      </c>
      <c r="Z10" s="40" t="str">
        <f t="shared" si="11"/>
        <v>nee</v>
      </c>
      <c r="AA10" s="40" t="str">
        <f t="shared" si="32"/>
        <v>nee</v>
      </c>
      <c r="AB10" s="40" t="str">
        <f t="shared" si="12"/>
        <v/>
      </c>
      <c r="AC10" s="40" t="str">
        <f t="shared" si="13"/>
        <v/>
      </c>
      <c r="AD10" s="40" t="str">
        <f t="shared" si="14"/>
        <v/>
      </c>
      <c r="AE10" s="40" t="str">
        <f t="shared" si="15"/>
        <v/>
      </c>
      <c r="AF10" s="40" t="str">
        <f t="shared" si="16"/>
        <v/>
      </c>
      <c r="AG10" s="40" t="str">
        <f t="shared" si="17"/>
        <v/>
      </c>
      <c r="AH10" s="40" t="str">
        <f t="shared" si="18"/>
        <v/>
      </c>
      <c r="AI10" s="8"/>
      <c r="AJ10" s="40" t="str">
        <f t="shared" si="19"/>
        <v/>
      </c>
      <c r="AK10" s="40" t="str">
        <f t="shared" si="20"/>
        <v/>
      </c>
      <c r="AL10" s="40" t="str">
        <f t="shared" si="21"/>
        <v/>
      </c>
      <c r="AM10" s="40" t="str">
        <f t="shared" si="22"/>
        <v/>
      </c>
      <c r="AN10" s="181" t="str">
        <f t="shared" si="23"/>
        <v/>
      </c>
      <c r="AO10" s="40">
        <f t="shared" si="33"/>
        <v>11</v>
      </c>
      <c r="AP10" s="40" t="str">
        <f t="shared" si="34"/>
        <v/>
      </c>
      <c r="AQ10" s="40" t="str">
        <f t="shared" si="24"/>
        <v/>
      </c>
      <c r="AR10" s="40" t="str">
        <f t="shared" si="25"/>
        <v/>
      </c>
      <c r="AS10" s="40" t="str">
        <f t="shared" si="26"/>
        <v/>
      </c>
      <c r="AT10" s="40" t="str">
        <f t="shared" si="27"/>
        <v/>
      </c>
      <c r="AW10" s="7"/>
      <c r="AX10" s="7"/>
      <c r="AY10" s="7"/>
      <c r="AZ10" s="7"/>
      <c r="BA10" s="7"/>
      <c r="BB10" s="7"/>
    </row>
    <row r="11" spans="2:54">
      <c r="B11" s="86">
        <v>6</v>
      </c>
      <c r="C11" s="87" t="str">
        <f>IF('Score invoeren'!C14="","",'Score invoeren'!C14)</f>
        <v>O</v>
      </c>
      <c r="D11" s="88" t="str">
        <f>IF('Score invoeren'!D14="","",'Score invoeren'!D14)</f>
        <v>OW</v>
      </c>
      <c r="E11" s="89" t="str">
        <f>IF('Score invoeren'!E14="","",'Score invoeren'!E14)</f>
        <v/>
      </c>
      <c r="F11" s="88" t="str">
        <f>IF('Score invoeren'!F14="","",'Score invoeren'!F14)</f>
        <v/>
      </c>
      <c r="G11" s="90">
        <f>'Score invoeren'!G14</f>
        <v>0</v>
      </c>
      <c r="H11" s="89" t="str">
        <f t="shared" si="0"/>
        <v/>
      </c>
      <c r="I11" s="91" t="str">
        <f t="shared" si="1"/>
        <v/>
      </c>
      <c r="J11" s="92" t="str">
        <f>IF('Score invoeren'!J14="","",'Score invoeren'!J14)</f>
        <v/>
      </c>
      <c r="K11" s="93" t="str">
        <f>IF('Score invoeren'!K14="","",'Score invoeren'!K14)</f>
        <v/>
      </c>
      <c r="L11" s="89" t="str">
        <f t="shared" si="2"/>
        <v/>
      </c>
      <c r="M11" s="91" t="str">
        <f t="shared" si="3"/>
        <v/>
      </c>
      <c r="N11" s="89" t="str">
        <f t="shared" si="4"/>
        <v/>
      </c>
      <c r="O11" s="91" t="str">
        <f t="shared" si="5"/>
        <v/>
      </c>
      <c r="P11" s="89" t="str">
        <f t="shared" si="6"/>
        <v/>
      </c>
      <c r="Q11" s="91" t="str">
        <f t="shared" si="7"/>
        <v/>
      </c>
      <c r="S11" s="40" t="str">
        <f t="shared" si="8"/>
        <v/>
      </c>
      <c r="T11" s="40" t="str">
        <f t="shared" si="9"/>
        <v/>
      </c>
      <c r="U11" s="40">
        <f t="shared" si="28"/>
        <v>0</v>
      </c>
      <c r="V11" s="40" t="str">
        <f t="shared" si="29"/>
        <v/>
      </c>
      <c r="W11" s="40">
        <f t="shared" si="10"/>
        <v>0</v>
      </c>
      <c r="X11" s="40" t="str">
        <f t="shared" si="30"/>
        <v>n</v>
      </c>
      <c r="Y11" s="40" t="str">
        <f t="shared" si="31"/>
        <v>n</v>
      </c>
      <c r="Z11" s="40" t="str">
        <f t="shared" si="11"/>
        <v>nee</v>
      </c>
      <c r="AA11" s="40" t="str">
        <f t="shared" si="32"/>
        <v>nee</v>
      </c>
      <c r="AB11" s="40" t="str">
        <f t="shared" si="12"/>
        <v/>
      </c>
      <c r="AC11" s="40" t="str">
        <f t="shared" si="13"/>
        <v/>
      </c>
      <c r="AD11" s="40" t="str">
        <f t="shared" si="14"/>
        <v/>
      </c>
      <c r="AE11" s="40" t="str">
        <f t="shared" si="15"/>
        <v/>
      </c>
      <c r="AF11" s="40" t="str">
        <f t="shared" si="16"/>
        <v/>
      </c>
      <c r="AG11" s="40" t="str">
        <f t="shared" si="17"/>
        <v/>
      </c>
      <c r="AH11" s="40" t="str">
        <f t="shared" si="18"/>
        <v/>
      </c>
      <c r="AI11" s="8"/>
      <c r="AJ11" s="40" t="str">
        <f t="shared" si="19"/>
        <v/>
      </c>
      <c r="AK11" s="40" t="str">
        <f t="shared" si="20"/>
        <v/>
      </c>
      <c r="AL11" s="40" t="str">
        <f t="shared" si="21"/>
        <v/>
      </c>
      <c r="AM11" s="40" t="str">
        <f t="shared" si="22"/>
        <v/>
      </c>
      <c r="AN11" s="181" t="str">
        <f t="shared" si="23"/>
        <v/>
      </c>
      <c r="AO11" s="40">
        <f t="shared" si="33"/>
        <v>11</v>
      </c>
      <c r="AP11" s="40" t="str">
        <f t="shared" si="34"/>
        <v/>
      </c>
      <c r="AQ11" s="40" t="str">
        <f t="shared" si="24"/>
        <v/>
      </c>
      <c r="AR11" s="40" t="str">
        <f t="shared" si="25"/>
        <v/>
      </c>
      <c r="AS11" s="40" t="str">
        <f t="shared" si="26"/>
        <v/>
      </c>
      <c r="AT11" s="40" t="str">
        <f t="shared" si="27"/>
        <v/>
      </c>
      <c r="AW11" s="7"/>
      <c r="AX11" s="7"/>
      <c r="AY11" s="7"/>
      <c r="AZ11" s="7"/>
      <c r="BA11" s="7"/>
      <c r="BB11" s="7"/>
    </row>
    <row r="12" spans="2:54">
      <c r="B12" s="86">
        <v>7</v>
      </c>
      <c r="C12" s="87" t="str">
        <f>IF('Score invoeren'!C15="","",'Score invoeren'!C15)</f>
        <v>Z</v>
      </c>
      <c r="D12" s="88" t="str">
        <f>IF('Score invoeren'!D15="","",'Score invoeren'!D15)</f>
        <v>Allen</v>
      </c>
      <c r="E12" s="89" t="str">
        <f>IF('Score invoeren'!E15="","",'Score invoeren'!E15)</f>
        <v/>
      </c>
      <c r="F12" s="88" t="str">
        <f>IF('Score invoeren'!F15="","",'Score invoeren'!F15)</f>
        <v/>
      </c>
      <c r="G12" s="90">
        <f>'Score invoeren'!G15</f>
        <v>0</v>
      </c>
      <c r="H12" s="89" t="str">
        <f t="shared" ref="H12:H29" si="35">IF(AND(Wij=T12,W12&gt;=0),AG12,IF(AND(Wij&lt;&gt;T12,W12&lt;0),AH12,""))</f>
        <v/>
      </c>
      <c r="I12" s="91" t="str">
        <f t="shared" ref="I12:I29" si="36">IF(AND(Wij&lt;&gt;T12,W12&gt;=0),AG12,IF(AND(Wij=T12,W12&lt;0),AH12,""))</f>
        <v/>
      </c>
      <c r="J12" s="92" t="str">
        <f>IF('Score invoeren'!J15="","",'Score invoeren'!J15)</f>
        <v/>
      </c>
      <c r="K12" s="93" t="str">
        <f>IF('Score invoeren'!K15="","",'Score invoeren'!K15)</f>
        <v/>
      </c>
      <c r="L12" s="89" t="str">
        <f t="shared" ref="L12:L29" si="37">IF(Systeem="Eenvoudig",AL12,AS12)</f>
        <v/>
      </c>
      <c r="M12" s="91" t="str">
        <f t="shared" ref="M12:M29" si="38">IF(Systeem="Eenvoudig",AM12,AT12)</f>
        <v/>
      </c>
      <c r="N12" s="89" t="str">
        <f t="shared" ref="N12:N29" si="39">IF(AN12&gt;=0,AN12,"")</f>
        <v/>
      </c>
      <c r="O12" s="91" t="str">
        <f t="shared" ref="O12:O29" si="40">IF(AN12&lt;=0,-AN12,"")</f>
        <v/>
      </c>
      <c r="P12" s="89" t="str">
        <f t="shared" ref="P12:P29" si="41">IF(N12="","",VLOOKUP(N12,IMP_tabel,2,FALSE))</f>
        <v/>
      </c>
      <c r="Q12" s="91" t="str">
        <f t="shared" ref="Q12:Q29" si="42">IF(O12="","",VLOOKUP(O12,IMP_tabel,2,FALSE))</f>
        <v/>
      </c>
      <c r="S12" s="40" t="str">
        <f t="shared" ref="S12:S29" si="43">IF(E12&lt;&gt;"",E12,F12)</f>
        <v/>
      </c>
      <c r="T12" s="40" t="str">
        <f t="shared" ref="T12:T29" si="44">IF(S12="","",IF(E12&lt;&gt;"",Wij,IF(F12&lt;&gt;"",IF(Wij="NZ","OW","NZ"))))</f>
        <v/>
      </c>
      <c r="U12" s="40">
        <f t="shared" ref="U12:U29" si="45">IF(OR(T12="",S12="pas"),0,IF(S12&lt;&gt;"",LEFT(S12,1)))</f>
        <v>0</v>
      </c>
      <c r="V12" s="40" t="str">
        <f t="shared" ref="V12:V29" si="46">IF(S12="","",IF(S12="pas","pas",IF(MID(S12,3,1)="A","SA",MID(S12,2,1))))</f>
        <v/>
      </c>
      <c r="W12" s="40">
        <f t="shared" ref="W12:W29" si="47">IF(G12="C",0,G12)</f>
        <v>0</v>
      </c>
      <c r="X12" s="40" t="str">
        <f t="shared" ref="X12:X29" si="48">IF(Y12="j","n",IF(ISERROR(SEARCH("!",S12,1)),"n","j"))</f>
        <v>n</v>
      </c>
      <c r="Y12" s="40" t="str">
        <f t="shared" ref="Y12:Y29" si="49">IF(ISERROR(SEARCH("!!",S12,1)),"n","j")</f>
        <v>n</v>
      </c>
      <c r="Z12" s="40" t="str">
        <f t="shared" ref="Z12:Z29" si="50">IF(OR(         AND(T12="NZ",OR(D12="NZ",D12="Allen")),    AND(T12="OW",OR(D12="OW",D12="Allen"))),"ja","nee")</f>
        <v>nee</v>
      </c>
      <c r="AA12" s="40" t="str">
        <f t="shared" ref="AA12:AA29" si="51">IF(OR(         AND(T12="OW",OR(D12="NZ",D12="Allen")),    AND(T12="NZ",OR(D12="OW",D12="Allen"))),"ja","nee")</f>
        <v>nee</v>
      </c>
      <c r="AB12" s="40" t="str">
        <f t="shared" ref="AB12:AB29" si="52">IF(S12="","",MATCH(S12,Scoretabel_kolom1,0))</f>
        <v/>
      </c>
      <c r="AC12" s="40" t="str">
        <f t="shared" ref="AC12:AC29" si="53">IF(AB12="","",IF(Z12="nee",INDEX(Scoretabel,AB12,2),INDEX(Scoretabel,AB12,3)))</f>
        <v/>
      </c>
      <c r="AD12" s="40" t="str">
        <f t="shared" ref="AD12:AD29" si="54">IF(OR(AB12="",W12&lt;=0),"",IF(Z12="nee",INDEX(Scoretabel,AB12,4)*W12,INDEX(Scoretabel,AB12,5)*W12))</f>
        <v/>
      </c>
      <c r="AE12" s="40" t="str">
        <f t="shared" ref="AE12:AE29" si="55">IF(W12&gt;=0,"",MATCH(W12,Downtabel_kolom1,0))</f>
        <v/>
      </c>
      <c r="AF12" s="40" t="str">
        <f t="shared" ref="AF12:AF29" si="56">IF(AE12="","",IF(Z12="nee",IF(Y12="j",INDEX(Downtabel,AE12,6),IF(X12="j",INDEX(Downtabel,AE12,4),INDEX(Downtabel,AE12,2))),IF(Y12="j",INDEX(Downtabel,AE12,7),IF(X12="j",INDEX(Downtabel,AE12,5),INDEX(Downtabel,AE12,3)))))</f>
        <v/>
      </c>
      <c r="AG12" s="40" t="str">
        <f t="shared" ref="AG12:AG29" si="57">IF(S12="","",IF(W12&gt;=0,N(AC12)+N(AD12),0))</f>
        <v/>
      </c>
      <c r="AH12" s="40" t="str">
        <f t="shared" ref="AH12:AH29" si="58">IF(S12="","",IF(W12&lt;0,N(AF12),""))</f>
        <v/>
      </c>
      <c r="AI12" s="8"/>
      <c r="AJ12" s="40" t="str">
        <f t="shared" ref="AJ12:AJ29" si="59">IF(OR(J12="",J12&lt;20),"",IF(Z12="nee",VLOOKUP(J12,ScoretabelEenvoudig,2,FALSE),VLOOKUP(J12,ScoretabelEenvoudig,3,FALSE)))</f>
        <v/>
      </c>
      <c r="AK12" s="40" t="str">
        <f t="shared" ref="AK12:AK29" si="60">IF(OR(J12="",J12&gt;=20),"",IF(AA12="nee",VLOOKUP(40-J12,ScoretabelEenvoudig,2,FALSE),VLOOKUP(40-J12,ScoretabelEenvoudig,3,FALSE)))</f>
        <v/>
      </c>
      <c r="AL12" s="40" t="str">
        <f t="shared" ref="AL12:AL29" si="61">IF(J12&gt;=20,IF(E12&lt;&gt;"",AJ12,AK12),IF(E12="",AK12,AJ12))</f>
        <v/>
      </c>
      <c r="AM12" s="40" t="str">
        <f t="shared" ref="AM12:AM29" si="62">IF(J12&gt;=20,IF(F12&lt;&gt;"",AJ12,AK12),IF(F12="",AK12,AJ12))</f>
        <v/>
      </c>
      <c r="AN12" s="181" t="str">
        <f t="shared" ref="AN12:AN29" si="63">IF(OR(J12="",AND(Systeem &lt;&gt;"Eenvoudig",N(K12)=0,V12&lt;&gt;"SA")),"",IF(H12&lt;&gt;"",H12,-I12)-IF(L12&lt;&gt;"",L12,-M12))</f>
        <v/>
      </c>
      <c r="AO12" s="40">
        <f t="shared" si="33"/>
        <v>11</v>
      </c>
      <c r="AP12" s="40" t="str">
        <f t="shared" si="34"/>
        <v/>
      </c>
      <c r="AQ12" s="40" t="str">
        <f t="shared" ref="AQ12:AQ29" si="64">IF(J12="","",IF(AO12="","",IF(J12&gt;=20,VLOOKUP(J12,Scoretabel_HS_RK,AP12,FALSE),"")))</f>
        <v/>
      </c>
      <c r="AR12" s="40" t="str">
        <f t="shared" si="25"/>
        <v/>
      </c>
      <c r="AS12" s="40" t="str">
        <f t="shared" ref="AS12:AS29" si="65">IF(J12&gt;=20,IF(E12&lt;&gt;"",AQ12,AR12),IF(E12="",AR12,AQ12))</f>
        <v/>
      </c>
      <c r="AT12" s="40" t="str">
        <f t="shared" ref="AT12:AT29" si="66">IF(J12&gt;=20,IF(F12&lt;&gt;"",AQ12,AR12),IF(F12="",AR12,AQ12))</f>
        <v/>
      </c>
      <c r="AW12" s="7"/>
      <c r="AX12" s="7"/>
      <c r="AY12" s="7"/>
      <c r="AZ12" s="7"/>
      <c r="BA12" s="7"/>
      <c r="BB12" s="7"/>
    </row>
    <row r="13" spans="2:54">
      <c r="B13" s="86">
        <v>8</v>
      </c>
      <c r="C13" s="87" t="str">
        <f>IF('Score invoeren'!C16="","",'Score invoeren'!C16)</f>
        <v>W</v>
      </c>
      <c r="D13" s="88" t="str">
        <f>IF('Score invoeren'!D16="","",'Score invoeren'!D16)</f>
        <v>-</v>
      </c>
      <c r="E13" s="89" t="str">
        <f>IF('Score invoeren'!E16="","",'Score invoeren'!E16)</f>
        <v/>
      </c>
      <c r="F13" s="88" t="str">
        <f>IF('Score invoeren'!F16="","",'Score invoeren'!F16)</f>
        <v/>
      </c>
      <c r="G13" s="90">
        <f>'Score invoeren'!G16</f>
        <v>0</v>
      </c>
      <c r="H13" s="89" t="str">
        <f t="shared" si="35"/>
        <v/>
      </c>
      <c r="I13" s="91" t="str">
        <f t="shared" si="36"/>
        <v/>
      </c>
      <c r="J13" s="92" t="str">
        <f>IF('Score invoeren'!J16="","",'Score invoeren'!J16)</f>
        <v/>
      </c>
      <c r="K13" s="93" t="str">
        <f>IF('Score invoeren'!K16="","",'Score invoeren'!K16)</f>
        <v/>
      </c>
      <c r="L13" s="89" t="str">
        <f t="shared" si="37"/>
        <v/>
      </c>
      <c r="M13" s="91" t="str">
        <f t="shared" si="38"/>
        <v/>
      </c>
      <c r="N13" s="89" t="str">
        <f t="shared" si="39"/>
        <v/>
      </c>
      <c r="O13" s="91" t="str">
        <f t="shared" si="40"/>
        <v/>
      </c>
      <c r="P13" s="89" t="str">
        <f t="shared" si="41"/>
        <v/>
      </c>
      <c r="Q13" s="91" t="str">
        <f t="shared" si="42"/>
        <v/>
      </c>
      <c r="S13" s="40" t="str">
        <f t="shared" si="43"/>
        <v/>
      </c>
      <c r="T13" s="40" t="str">
        <f t="shared" si="44"/>
        <v/>
      </c>
      <c r="U13" s="40">
        <f t="shared" si="45"/>
        <v>0</v>
      </c>
      <c r="V13" s="40" t="str">
        <f t="shared" si="46"/>
        <v/>
      </c>
      <c r="W13" s="40">
        <f t="shared" si="47"/>
        <v>0</v>
      </c>
      <c r="X13" s="40" t="str">
        <f t="shared" si="48"/>
        <v>n</v>
      </c>
      <c r="Y13" s="40" t="str">
        <f t="shared" si="49"/>
        <v>n</v>
      </c>
      <c r="Z13" s="40" t="str">
        <f t="shared" si="50"/>
        <v>nee</v>
      </c>
      <c r="AA13" s="40" t="str">
        <f t="shared" si="51"/>
        <v>nee</v>
      </c>
      <c r="AB13" s="40" t="str">
        <f t="shared" si="52"/>
        <v/>
      </c>
      <c r="AC13" s="40" t="str">
        <f t="shared" si="53"/>
        <v/>
      </c>
      <c r="AD13" s="40" t="str">
        <f t="shared" si="54"/>
        <v/>
      </c>
      <c r="AE13" s="40" t="str">
        <f t="shared" si="55"/>
        <v/>
      </c>
      <c r="AF13" s="40" t="str">
        <f t="shared" si="56"/>
        <v/>
      </c>
      <c r="AG13" s="40" t="str">
        <f t="shared" si="57"/>
        <v/>
      </c>
      <c r="AH13" s="40" t="str">
        <f t="shared" si="58"/>
        <v/>
      </c>
      <c r="AI13" s="8"/>
      <c r="AJ13" s="40" t="str">
        <f t="shared" si="59"/>
        <v/>
      </c>
      <c r="AK13" s="40" t="str">
        <f t="shared" si="60"/>
        <v/>
      </c>
      <c r="AL13" s="40" t="str">
        <f t="shared" si="61"/>
        <v/>
      </c>
      <c r="AM13" s="40" t="str">
        <f t="shared" si="62"/>
        <v/>
      </c>
      <c r="AN13" s="181" t="str">
        <f t="shared" si="63"/>
        <v/>
      </c>
      <c r="AO13" s="40">
        <f t="shared" si="33"/>
        <v>11</v>
      </c>
      <c r="AP13" s="40" t="str">
        <f t="shared" si="34"/>
        <v/>
      </c>
      <c r="AQ13" s="40" t="str">
        <f t="shared" si="64"/>
        <v/>
      </c>
      <c r="AR13" s="40" t="str">
        <f t="shared" si="25"/>
        <v/>
      </c>
      <c r="AS13" s="40" t="str">
        <f t="shared" si="65"/>
        <v/>
      </c>
      <c r="AT13" s="40" t="str">
        <f t="shared" si="66"/>
        <v/>
      </c>
      <c r="AW13" s="7"/>
      <c r="AX13" s="7"/>
      <c r="AY13" s="7"/>
      <c r="AZ13" s="7"/>
      <c r="BA13" s="7"/>
      <c r="BB13" s="7"/>
    </row>
    <row r="14" spans="2:54">
      <c r="B14" s="86">
        <v>9</v>
      </c>
      <c r="C14" s="87" t="str">
        <f>IF('Score invoeren'!C17="","",'Score invoeren'!C17)</f>
        <v>N</v>
      </c>
      <c r="D14" s="88" t="str">
        <f>IF('Score invoeren'!D17="","",'Score invoeren'!D17)</f>
        <v>OW</v>
      </c>
      <c r="E14" s="89" t="str">
        <f>IF('Score invoeren'!E17="","",'Score invoeren'!E17)</f>
        <v/>
      </c>
      <c r="F14" s="88" t="str">
        <f>IF('Score invoeren'!F17="","",'Score invoeren'!F17)</f>
        <v/>
      </c>
      <c r="G14" s="90">
        <f>'Score invoeren'!G17</f>
        <v>0</v>
      </c>
      <c r="H14" s="89" t="str">
        <f t="shared" si="35"/>
        <v/>
      </c>
      <c r="I14" s="91" t="str">
        <f t="shared" si="36"/>
        <v/>
      </c>
      <c r="J14" s="92" t="str">
        <f>IF('Score invoeren'!J17="","",'Score invoeren'!J17)</f>
        <v/>
      </c>
      <c r="K14" s="93" t="str">
        <f>IF('Score invoeren'!K17="","",'Score invoeren'!K17)</f>
        <v/>
      </c>
      <c r="L14" s="89" t="str">
        <f t="shared" si="37"/>
        <v/>
      </c>
      <c r="M14" s="91" t="str">
        <f t="shared" si="38"/>
        <v/>
      </c>
      <c r="N14" s="89" t="str">
        <f t="shared" si="39"/>
        <v/>
      </c>
      <c r="O14" s="91" t="str">
        <f t="shared" si="40"/>
        <v/>
      </c>
      <c r="P14" s="89" t="str">
        <f t="shared" si="41"/>
        <v/>
      </c>
      <c r="Q14" s="91" t="str">
        <f t="shared" si="42"/>
        <v/>
      </c>
      <c r="S14" s="40" t="str">
        <f t="shared" si="43"/>
        <v/>
      </c>
      <c r="T14" s="40" t="str">
        <f t="shared" si="44"/>
        <v/>
      </c>
      <c r="U14" s="40">
        <f t="shared" si="45"/>
        <v>0</v>
      </c>
      <c r="V14" s="40" t="str">
        <f t="shared" si="46"/>
        <v/>
      </c>
      <c r="W14" s="40">
        <f t="shared" si="47"/>
        <v>0</v>
      </c>
      <c r="X14" s="40" t="str">
        <f t="shared" si="48"/>
        <v>n</v>
      </c>
      <c r="Y14" s="40" t="str">
        <f t="shared" si="49"/>
        <v>n</v>
      </c>
      <c r="Z14" s="40" t="str">
        <f t="shared" si="50"/>
        <v>nee</v>
      </c>
      <c r="AA14" s="40" t="str">
        <f t="shared" si="51"/>
        <v>nee</v>
      </c>
      <c r="AB14" s="40" t="str">
        <f t="shared" si="52"/>
        <v/>
      </c>
      <c r="AC14" s="40" t="str">
        <f t="shared" si="53"/>
        <v/>
      </c>
      <c r="AD14" s="40" t="str">
        <f t="shared" si="54"/>
        <v/>
      </c>
      <c r="AE14" s="40" t="str">
        <f t="shared" si="55"/>
        <v/>
      </c>
      <c r="AF14" s="40" t="str">
        <f t="shared" si="56"/>
        <v/>
      </c>
      <c r="AG14" s="40" t="str">
        <f t="shared" si="57"/>
        <v/>
      </c>
      <c r="AH14" s="40" t="str">
        <f t="shared" si="58"/>
        <v/>
      </c>
      <c r="AI14" s="8"/>
      <c r="AJ14" s="40" t="str">
        <f t="shared" si="59"/>
        <v/>
      </c>
      <c r="AK14" s="40" t="str">
        <f t="shared" si="60"/>
        <v/>
      </c>
      <c r="AL14" s="40" t="str">
        <f t="shared" si="61"/>
        <v/>
      </c>
      <c r="AM14" s="40" t="str">
        <f t="shared" si="62"/>
        <v/>
      </c>
      <c r="AN14" s="181" t="str">
        <f t="shared" si="63"/>
        <v/>
      </c>
      <c r="AO14" s="40">
        <f t="shared" si="33"/>
        <v>11</v>
      </c>
      <c r="AP14" s="40" t="str">
        <f t="shared" si="34"/>
        <v/>
      </c>
      <c r="AQ14" s="40" t="str">
        <f t="shared" si="64"/>
        <v/>
      </c>
      <c r="AR14" s="40" t="str">
        <f t="shared" si="25"/>
        <v/>
      </c>
      <c r="AS14" s="40" t="str">
        <f t="shared" si="65"/>
        <v/>
      </c>
      <c r="AT14" s="40" t="str">
        <f t="shared" si="66"/>
        <v/>
      </c>
      <c r="AW14" s="7"/>
      <c r="AX14" s="7"/>
      <c r="AY14" s="7"/>
      <c r="AZ14" s="7"/>
      <c r="BA14" s="7"/>
      <c r="BB14" s="7"/>
    </row>
    <row r="15" spans="2:54">
      <c r="B15" s="86">
        <v>10</v>
      </c>
      <c r="C15" s="87" t="str">
        <f>IF('Score invoeren'!C18="","",'Score invoeren'!C18)</f>
        <v>O</v>
      </c>
      <c r="D15" s="88" t="str">
        <f>IF('Score invoeren'!D18="","",'Score invoeren'!D18)</f>
        <v>Allen</v>
      </c>
      <c r="E15" s="89" t="str">
        <f>IF('Score invoeren'!E18="","",'Score invoeren'!E18)</f>
        <v/>
      </c>
      <c r="F15" s="88" t="str">
        <f>IF('Score invoeren'!F18="","",'Score invoeren'!F18)</f>
        <v/>
      </c>
      <c r="G15" s="90">
        <f>'Score invoeren'!G18</f>
        <v>0</v>
      </c>
      <c r="H15" s="89" t="str">
        <f t="shared" si="35"/>
        <v/>
      </c>
      <c r="I15" s="91" t="str">
        <f t="shared" si="36"/>
        <v/>
      </c>
      <c r="J15" s="92" t="str">
        <f>IF('Score invoeren'!J18="","",'Score invoeren'!J18)</f>
        <v/>
      </c>
      <c r="K15" s="93" t="str">
        <f>IF('Score invoeren'!K18="","",'Score invoeren'!K18)</f>
        <v/>
      </c>
      <c r="L15" s="89" t="str">
        <f t="shared" si="37"/>
        <v/>
      </c>
      <c r="M15" s="91" t="str">
        <f t="shared" si="38"/>
        <v/>
      </c>
      <c r="N15" s="89" t="str">
        <f t="shared" si="39"/>
        <v/>
      </c>
      <c r="O15" s="91" t="str">
        <f t="shared" si="40"/>
        <v/>
      </c>
      <c r="P15" s="89" t="str">
        <f t="shared" si="41"/>
        <v/>
      </c>
      <c r="Q15" s="91" t="str">
        <f t="shared" si="42"/>
        <v/>
      </c>
      <c r="S15" s="40" t="str">
        <f t="shared" si="43"/>
        <v/>
      </c>
      <c r="T15" s="40" t="str">
        <f t="shared" si="44"/>
        <v/>
      </c>
      <c r="U15" s="40">
        <f t="shared" si="45"/>
        <v>0</v>
      </c>
      <c r="V15" s="40" t="str">
        <f t="shared" si="46"/>
        <v/>
      </c>
      <c r="W15" s="40">
        <f t="shared" si="47"/>
        <v>0</v>
      </c>
      <c r="X15" s="40" t="str">
        <f t="shared" si="48"/>
        <v>n</v>
      </c>
      <c r="Y15" s="40" t="str">
        <f t="shared" si="49"/>
        <v>n</v>
      </c>
      <c r="Z15" s="40" t="str">
        <f t="shared" si="50"/>
        <v>nee</v>
      </c>
      <c r="AA15" s="40" t="str">
        <f t="shared" si="51"/>
        <v>nee</v>
      </c>
      <c r="AB15" s="40" t="str">
        <f t="shared" si="52"/>
        <v/>
      </c>
      <c r="AC15" s="40" t="str">
        <f t="shared" si="53"/>
        <v/>
      </c>
      <c r="AD15" s="40" t="str">
        <f t="shared" si="54"/>
        <v/>
      </c>
      <c r="AE15" s="40" t="str">
        <f t="shared" si="55"/>
        <v/>
      </c>
      <c r="AF15" s="40" t="str">
        <f t="shared" si="56"/>
        <v/>
      </c>
      <c r="AG15" s="40" t="str">
        <f t="shared" si="57"/>
        <v/>
      </c>
      <c r="AH15" s="40" t="str">
        <f t="shared" si="58"/>
        <v/>
      </c>
      <c r="AI15" s="8"/>
      <c r="AJ15" s="40" t="str">
        <f t="shared" si="59"/>
        <v/>
      </c>
      <c r="AK15" s="40" t="str">
        <f t="shared" si="60"/>
        <v/>
      </c>
      <c r="AL15" s="40" t="str">
        <f t="shared" si="61"/>
        <v/>
      </c>
      <c r="AM15" s="40" t="str">
        <f t="shared" si="62"/>
        <v/>
      </c>
      <c r="AN15" s="181" t="str">
        <f t="shared" si="63"/>
        <v/>
      </c>
      <c r="AO15" s="40">
        <f t="shared" si="33"/>
        <v>11</v>
      </c>
      <c r="AP15" s="40" t="str">
        <f t="shared" si="34"/>
        <v/>
      </c>
      <c r="AQ15" s="40" t="str">
        <f t="shared" si="64"/>
        <v/>
      </c>
      <c r="AR15" s="40" t="str">
        <f t="shared" si="25"/>
        <v/>
      </c>
      <c r="AS15" s="40" t="str">
        <f t="shared" si="65"/>
        <v/>
      </c>
      <c r="AT15" s="40" t="str">
        <f t="shared" si="66"/>
        <v/>
      </c>
      <c r="AW15" s="7"/>
      <c r="AX15" s="7"/>
      <c r="AY15" s="7"/>
      <c r="AZ15" s="7"/>
      <c r="BA15" s="7"/>
      <c r="BB15" s="7"/>
    </row>
    <row r="16" spans="2:54">
      <c r="B16" s="86">
        <v>11</v>
      </c>
      <c r="C16" s="87" t="str">
        <f>IF('Score invoeren'!C19="","",'Score invoeren'!C19)</f>
        <v>Z</v>
      </c>
      <c r="D16" s="88" t="str">
        <f>IF('Score invoeren'!D19="","",'Score invoeren'!D19)</f>
        <v>-</v>
      </c>
      <c r="E16" s="89" t="str">
        <f>IF('Score invoeren'!E19="","",'Score invoeren'!E19)</f>
        <v/>
      </c>
      <c r="F16" s="88" t="str">
        <f>IF('Score invoeren'!F19="","",'Score invoeren'!F19)</f>
        <v/>
      </c>
      <c r="G16" s="90">
        <f>'Score invoeren'!G19</f>
        <v>0</v>
      </c>
      <c r="H16" s="89" t="str">
        <f t="shared" si="35"/>
        <v/>
      </c>
      <c r="I16" s="91" t="str">
        <f t="shared" si="36"/>
        <v/>
      </c>
      <c r="J16" s="92" t="str">
        <f>IF('Score invoeren'!J19="","",'Score invoeren'!J19)</f>
        <v/>
      </c>
      <c r="K16" s="93" t="str">
        <f>IF('Score invoeren'!K19="","",'Score invoeren'!K19)</f>
        <v/>
      </c>
      <c r="L16" s="89" t="str">
        <f t="shared" si="37"/>
        <v/>
      </c>
      <c r="M16" s="91" t="str">
        <f t="shared" si="38"/>
        <v/>
      </c>
      <c r="N16" s="89" t="str">
        <f t="shared" si="39"/>
        <v/>
      </c>
      <c r="O16" s="91" t="str">
        <f t="shared" si="40"/>
        <v/>
      </c>
      <c r="P16" s="89" t="str">
        <f t="shared" si="41"/>
        <v/>
      </c>
      <c r="Q16" s="91" t="str">
        <f t="shared" si="42"/>
        <v/>
      </c>
      <c r="S16" s="40" t="str">
        <f t="shared" si="43"/>
        <v/>
      </c>
      <c r="T16" s="40" t="str">
        <f t="shared" si="44"/>
        <v/>
      </c>
      <c r="U16" s="40">
        <f t="shared" si="45"/>
        <v>0</v>
      </c>
      <c r="V16" s="40" t="str">
        <f t="shared" si="46"/>
        <v/>
      </c>
      <c r="W16" s="40">
        <f t="shared" si="47"/>
        <v>0</v>
      </c>
      <c r="X16" s="40" t="str">
        <f t="shared" si="48"/>
        <v>n</v>
      </c>
      <c r="Y16" s="40" t="str">
        <f t="shared" si="49"/>
        <v>n</v>
      </c>
      <c r="Z16" s="40" t="str">
        <f t="shared" si="50"/>
        <v>nee</v>
      </c>
      <c r="AA16" s="40" t="str">
        <f t="shared" si="51"/>
        <v>nee</v>
      </c>
      <c r="AB16" s="40" t="str">
        <f t="shared" si="52"/>
        <v/>
      </c>
      <c r="AC16" s="40" t="str">
        <f t="shared" si="53"/>
        <v/>
      </c>
      <c r="AD16" s="40" t="str">
        <f t="shared" si="54"/>
        <v/>
      </c>
      <c r="AE16" s="40" t="str">
        <f t="shared" si="55"/>
        <v/>
      </c>
      <c r="AF16" s="40" t="str">
        <f t="shared" si="56"/>
        <v/>
      </c>
      <c r="AG16" s="40" t="str">
        <f t="shared" si="57"/>
        <v/>
      </c>
      <c r="AH16" s="40" t="str">
        <f t="shared" si="58"/>
        <v/>
      </c>
      <c r="AI16" s="8"/>
      <c r="AJ16" s="40" t="str">
        <f t="shared" si="59"/>
        <v/>
      </c>
      <c r="AK16" s="40" t="str">
        <f t="shared" si="60"/>
        <v/>
      </c>
      <c r="AL16" s="40" t="str">
        <f t="shared" si="61"/>
        <v/>
      </c>
      <c r="AM16" s="40" t="str">
        <f t="shared" si="62"/>
        <v/>
      </c>
      <c r="AN16" s="181" t="str">
        <f t="shared" si="63"/>
        <v/>
      </c>
      <c r="AO16" s="40">
        <f t="shared" si="33"/>
        <v>11</v>
      </c>
      <c r="AP16" s="40" t="str">
        <f t="shared" si="34"/>
        <v/>
      </c>
      <c r="AQ16" s="40" t="str">
        <f t="shared" si="64"/>
        <v/>
      </c>
      <c r="AR16" s="40" t="str">
        <f t="shared" si="25"/>
        <v/>
      </c>
      <c r="AS16" s="40" t="str">
        <f t="shared" si="65"/>
        <v/>
      </c>
      <c r="AT16" s="40" t="str">
        <f t="shared" si="66"/>
        <v/>
      </c>
      <c r="AW16" s="7"/>
      <c r="AX16" s="7"/>
      <c r="AY16" s="7"/>
      <c r="AZ16" s="7"/>
      <c r="BA16" s="7"/>
      <c r="BB16" s="7"/>
    </row>
    <row r="17" spans="2:54">
      <c r="B17" s="86">
        <v>12</v>
      </c>
      <c r="C17" s="87" t="str">
        <f>IF('Score invoeren'!C20="","",'Score invoeren'!C20)</f>
        <v>W</v>
      </c>
      <c r="D17" s="88" t="str">
        <f>IF('Score invoeren'!D20="","",'Score invoeren'!D20)</f>
        <v>NZ</v>
      </c>
      <c r="E17" s="89" t="str">
        <f>IF('Score invoeren'!E20="","",'Score invoeren'!E20)</f>
        <v/>
      </c>
      <c r="F17" s="88" t="str">
        <f>IF('Score invoeren'!F20="","",'Score invoeren'!F20)</f>
        <v/>
      </c>
      <c r="G17" s="90">
        <f>'Score invoeren'!G20</f>
        <v>0</v>
      </c>
      <c r="H17" s="89" t="str">
        <f t="shared" si="35"/>
        <v/>
      </c>
      <c r="I17" s="91" t="str">
        <f t="shared" si="36"/>
        <v/>
      </c>
      <c r="J17" s="92" t="str">
        <f>IF('Score invoeren'!J20="","",'Score invoeren'!J20)</f>
        <v/>
      </c>
      <c r="K17" s="93" t="str">
        <f>IF('Score invoeren'!K20="","",'Score invoeren'!K20)</f>
        <v/>
      </c>
      <c r="L17" s="89" t="str">
        <f t="shared" si="37"/>
        <v/>
      </c>
      <c r="M17" s="91" t="str">
        <f t="shared" si="38"/>
        <v/>
      </c>
      <c r="N17" s="89" t="str">
        <f t="shared" si="39"/>
        <v/>
      </c>
      <c r="O17" s="91" t="str">
        <f t="shared" si="40"/>
        <v/>
      </c>
      <c r="P17" s="89" t="str">
        <f t="shared" si="41"/>
        <v/>
      </c>
      <c r="Q17" s="91" t="str">
        <f t="shared" si="42"/>
        <v/>
      </c>
      <c r="S17" s="40" t="str">
        <f t="shared" si="43"/>
        <v/>
      </c>
      <c r="T17" s="40" t="str">
        <f t="shared" si="44"/>
        <v/>
      </c>
      <c r="U17" s="40">
        <f t="shared" si="45"/>
        <v>0</v>
      </c>
      <c r="V17" s="40" t="str">
        <f t="shared" si="46"/>
        <v/>
      </c>
      <c r="W17" s="40">
        <f t="shared" si="47"/>
        <v>0</v>
      </c>
      <c r="X17" s="40" t="str">
        <f t="shared" si="48"/>
        <v>n</v>
      </c>
      <c r="Y17" s="40" t="str">
        <f t="shared" si="49"/>
        <v>n</v>
      </c>
      <c r="Z17" s="40" t="str">
        <f t="shared" si="50"/>
        <v>nee</v>
      </c>
      <c r="AA17" s="40" t="str">
        <f t="shared" si="51"/>
        <v>nee</v>
      </c>
      <c r="AB17" s="40" t="str">
        <f t="shared" si="52"/>
        <v/>
      </c>
      <c r="AC17" s="40" t="str">
        <f t="shared" si="53"/>
        <v/>
      </c>
      <c r="AD17" s="40" t="str">
        <f t="shared" si="54"/>
        <v/>
      </c>
      <c r="AE17" s="40" t="str">
        <f t="shared" si="55"/>
        <v/>
      </c>
      <c r="AF17" s="40" t="str">
        <f t="shared" si="56"/>
        <v/>
      </c>
      <c r="AG17" s="40" t="str">
        <f t="shared" si="57"/>
        <v/>
      </c>
      <c r="AH17" s="40" t="str">
        <f t="shared" si="58"/>
        <v/>
      </c>
      <c r="AI17" s="8"/>
      <c r="AJ17" s="40" t="str">
        <f t="shared" si="59"/>
        <v/>
      </c>
      <c r="AK17" s="40" t="str">
        <f t="shared" si="60"/>
        <v/>
      </c>
      <c r="AL17" s="40" t="str">
        <f t="shared" si="61"/>
        <v/>
      </c>
      <c r="AM17" s="40" t="str">
        <f t="shared" si="62"/>
        <v/>
      </c>
      <c r="AN17" s="181" t="str">
        <f t="shared" si="63"/>
        <v/>
      </c>
      <c r="AO17" s="40">
        <f t="shared" si="33"/>
        <v>11</v>
      </c>
      <c r="AP17" s="40" t="str">
        <f t="shared" si="34"/>
        <v/>
      </c>
      <c r="AQ17" s="40" t="str">
        <f t="shared" si="64"/>
        <v/>
      </c>
      <c r="AR17" s="40" t="str">
        <f t="shared" si="25"/>
        <v/>
      </c>
      <c r="AS17" s="40" t="str">
        <f t="shared" si="65"/>
        <v/>
      </c>
      <c r="AT17" s="40" t="str">
        <f t="shared" si="66"/>
        <v/>
      </c>
      <c r="AW17" s="7"/>
      <c r="AX17" s="7"/>
      <c r="AY17" s="7"/>
      <c r="AZ17" s="7"/>
      <c r="BA17" s="7"/>
      <c r="BB17" s="7"/>
    </row>
    <row r="18" spans="2:54">
      <c r="B18" s="86">
        <v>13</v>
      </c>
      <c r="C18" s="87" t="str">
        <f>IF('Score invoeren'!C21="","",'Score invoeren'!C21)</f>
        <v>N</v>
      </c>
      <c r="D18" s="88" t="str">
        <f>IF('Score invoeren'!D21="","",'Score invoeren'!D21)</f>
        <v>Allen</v>
      </c>
      <c r="E18" s="89" t="str">
        <f>IF('Score invoeren'!E21="","",'Score invoeren'!E21)</f>
        <v/>
      </c>
      <c r="F18" s="88" t="str">
        <f>IF('Score invoeren'!F21="","",'Score invoeren'!F21)</f>
        <v/>
      </c>
      <c r="G18" s="90">
        <f>'Score invoeren'!G21</f>
        <v>0</v>
      </c>
      <c r="H18" s="89" t="str">
        <f t="shared" si="35"/>
        <v/>
      </c>
      <c r="I18" s="91" t="str">
        <f t="shared" si="36"/>
        <v/>
      </c>
      <c r="J18" s="92" t="str">
        <f>IF('Score invoeren'!J21="","",'Score invoeren'!J21)</f>
        <v/>
      </c>
      <c r="K18" s="93" t="str">
        <f>IF('Score invoeren'!K21="","",'Score invoeren'!K21)</f>
        <v/>
      </c>
      <c r="L18" s="89" t="str">
        <f t="shared" si="37"/>
        <v/>
      </c>
      <c r="M18" s="91" t="str">
        <f t="shared" si="38"/>
        <v/>
      </c>
      <c r="N18" s="89" t="str">
        <f t="shared" si="39"/>
        <v/>
      </c>
      <c r="O18" s="91" t="str">
        <f t="shared" si="40"/>
        <v/>
      </c>
      <c r="P18" s="89" t="str">
        <f t="shared" si="41"/>
        <v/>
      </c>
      <c r="Q18" s="91" t="str">
        <f t="shared" si="42"/>
        <v/>
      </c>
      <c r="S18" s="40" t="str">
        <f t="shared" si="43"/>
        <v/>
      </c>
      <c r="T18" s="40" t="str">
        <f t="shared" si="44"/>
        <v/>
      </c>
      <c r="U18" s="40">
        <f t="shared" si="45"/>
        <v>0</v>
      </c>
      <c r="V18" s="40" t="str">
        <f t="shared" si="46"/>
        <v/>
      </c>
      <c r="W18" s="40">
        <f t="shared" si="47"/>
        <v>0</v>
      </c>
      <c r="X18" s="40" t="str">
        <f t="shared" si="48"/>
        <v>n</v>
      </c>
      <c r="Y18" s="40" t="str">
        <f t="shared" si="49"/>
        <v>n</v>
      </c>
      <c r="Z18" s="40" t="str">
        <f t="shared" si="50"/>
        <v>nee</v>
      </c>
      <c r="AA18" s="40" t="str">
        <f t="shared" si="51"/>
        <v>nee</v>
      </c>
      <c r="AB18" s="40" t="str">
        <f t="shared" si="52"/>
        <v/>
      </c>
      <c r="AC18" s="40" t="str">
        <f t="shared" si="53"/>
        <v/>
      </c>
      <c r="AD18" s="40" t="str">
        <f t="shared" si="54"/>
        <v/>
      </c>
      <c r="AE18" s="40" t="str">
        <f t="shared" si="55"/>
        <v/>
      </c>
      <c r="AF18" s="40" t="str">
        <f t="shared" si="56"/>
        <v/>
      </c>
      <c r="AG18" s="40" t="str">
        <f t="shared" si="57"/>
        <v/>
      </c>
      <c r="AH18" s="40" t="str">
        <f t="shared" si="58"/>
        <v/>
      </c>
      <c r="AI18" s="8"/>
      <c r="AJ18" s="40" t="str">
        <f t="shared" si="59"/>
        <v/>
      </c>
      <c r="AK18" s="40" t="str">
        <f t="shared" si="60"/>
        <v/>
      </c>
      <c r="AL18" s="40" t="str">
        <f t="shared" si="61"/>
        <v/>
      </c>
      <c r="AM18" s="40" t="str">
        <f t="shared" si="62"/>
        <v/>
      </c>
      <c r="AN18" s="181" t="str">
        <f t="shared" si="63"/>
        <v/>
      </c>
      <c r="AO18" s="40">
        <f t="shared" si="33"/>
        <v>11</v>
      </c>
      <c r="AP18" s="40" t="str">
        <f t="shared" si="34"/>
        <v/>
      </c>
      <c r="AQ18" s="40" t="str">
        <f t="shared" si="64"/>
        <v/>
      </c>
      <c r="AR18" s="40" t="str">
        <f t="shared" si="25"/>
        <v/>
      </c>
      <c r="AS18" s="40" t="str">
        <f t="shared" si="65"/>
        <v/>
      </c>
      <c r="AT18" s="40" t="str">
        <f t="shared" si="66"/>
        <v/>
      </c>
      <c r="AW18" s="7"/>
      <c r="AX18" s="7"/>
      <c r="AY18" s="7"/>
      <c r="AZ18" s="7"/>
      <c r="BA18" s="7"/>
      <c r="BB18" s="7"/>
    </row>
    <row r="19" spans="2:54">
      <c r="B19" s="86">
        <v>14</v>
      </c>
      <c r="C19" s="87" t="str">
        <f>IF('Score invoeren'!C22="","",'Score invoeren'!C22)</f>
        <v>O</v>
      </c>
      <c r="D19" s="88" t="str">
        <f>IF('Score invoeren'!D22="","",'Score invoeren'!D22)</f>
        <v>-</v>
      </c>
      <c r="E19" s="89" t="str">
        <f>IF('Score invoeren'!E22="","",'Score invoeren'!E22)</f>
        <v/>
      </c>
      <c r="F19" s="88" t="str">
        <f>IF('Score invoeren'!F22="","",'Score invoeren'!F22)</f>
        <v/>
      </c>
      <c r="G19" s="90">
        <f>'Score invoeren'!G22</f>
        <v>0</v>
      </c>
      <c r="H19" s="89" t="str">
        <f t="shared" si="35"/>
        <v/>
      </c>
      <c r="I19" s="91" t="str">
        <f t="shared" si="36"/>
        <v/>
      </c>
      <c r="J19" s="92" t="str">
        <f>IF('Score invoeren'!J22="","",'Score invoeren'!J22)</f>
        <v/>
      </c>
      <c r="K19" s="93" t="str">
        <f>IF('Score invoeren'!K22="","",'Score invoeren'!K22)</f>
        <v/>
      </c>
      <c r="L19" s="89" t="str">
        <f t="shared" si="37"/>
        <v/>
      </c>
      <c r="M19" s="91" t="str">
        <f t="shared" si="38"/>
        <v/>
      </c>
      <c r="N19" s="89" t="str">
        <f t="shared" si="39"/>
        <v/>
      </c>
      <c r="O19" s="91" t="str">
        <f t="shared" si="40"/>
        <v/>
      </c>
      <c r="P19" s="89" t="str">
        <f t="shared" si="41"/>
        <v/>
      </c>
      <c r="Q19" s="91" t="str">
        <f t="shared" si="42"/>
        <v/>
      </c>
      <c r="S19" s="40" t="str">
        <f t="shared" si="43"/>
        <v/>
      </c>
      <c r="T19" s="40" t="str">
        <f t="shared" si="44"/>
        <v/>
      </c>
      <c r="U19" s="40">
        <f t="shared" si="45"/>
        <v>0</v>
      </c>
      <c r="V19" s="40" t="str">
        <f t="shared" si="46"/>
        <v/>
      </c>
      <c r="W19" s="40">
        <f t="shared" si="47"/>
        <v>0</v>
      </c>
      <c r="X19" s="40" t="str">
        <f t="shared" si="48"/>
        <v>n</v>
      </c>
      <c r="Y19" s="40" t="str">
        <f t="shared" si="49"/>
        <v>n</v>
      </c>
      <c r="Z19" s="40" t="str">
        <f t="shared" si="50"/>
        <v>nee</v>
      </c>
      <c r="AA19" s="40" t="str">
        <f t="shared" si="51"/>
        <v>nee</v>
      </c>
      <c r="AB19" s="40" t="str">
        <f t="shared" si="52"/>
        <v/>
      </c>
      <c r="AC19" s="40" t="str">
        <f t="shared" si="53"/>
        <v/>
      </c>
      <c r="AD19" s="40" t="str">
        <f t="shared" si="54"/>
        <v/>
      </c>
      <c r="AE19" s="40" t="str">
        <f t="shared" si="55"/>
        <v/>
      </c>
      <c r="AF19" s="40" t="str">
        <f t="shared" si="56"/>
        <v/>
      </c>
      <c r="AG19" s="40" t="str">
        <f t="shared" si="57"/>
        <v/>
      </c>
      <c r="AH19" s="40" t="str">
        <f t="shared" si="58"/>
        <v/>
      </c>
      <c r="AI19" s="8"/>
      <c r="AJ19" s="40" t="str">
        <f t="shared" si="59"/>
        <v/>
      </c>
      <c r="AK19" s="40" t="str">
        <f t="shared" si="60"/>
        <v/>
      </c>
      <c r="AL19" s="40" t="str">
        <f t="shared" si="61"/>
        <v/>
      </c>
      <c r="AM19" s="40" t="str">
        <f t="shared" si="62"/>
        <v/>
      </c>
      <c r="AN19" s="181" t="str">
        <f t="shared" si="63"/>
        <v/>
      </c>
      <c r="AO19" s="40">
        <f t="shared" si="33"/>
        <v>11</v>
      </c>
      <c r="AP19" s="40" t="str">
        <f t="shared" si="34"/>
        <v/>
      </c>
      <c r="AQ19" s="40" t="str">
        <f t="shared" si="64"/>
        <v/>
      </c>
      <c r="AR19" s="40" t="str">
        <f t="shared" si="25"/>
        <v/>
      </c>
      <c r="AS19" s="40" t="str">
        <f t="shared" si="65"/>
        <v/>
      </c>
      <c r="AT19" s="40" t="str">
        <f t="shared" si="66"/>
        <v/>
      </c>
      <c r="AW19" s="7"/>
      <c r="AX19" s="7"/>
      <c r="AY19" s="7"/>
      <c r="AZ19" s="7"/>
      <c r="BA19" s="7"/>
      <c r="BB19" s="7"/>
    </row>
    <row r="20" spans="2:54">
      <c r="B20" s="86">
        <v>15</v>
      </c>
      <c r="C20" s="87" t="str">
        <f>IF('Score invoeren'!C23="","",'Score invoeren'!C23)</f>
        <v>Z</v>
      </c>
      <c r="D20" s="88" t="str">
        <f>IF('Score invoeren'!D23="","",'Score invoeren'!D23)</f>
        <v>NZ</v>
      </c>
      <c r="E20" s="89" t="str">
        <f>IF('Score invoeren'!E23="","",'Score invoeren'!E23)</f>
        <v/>
      </c>
      <c r="F20" s="88" t="str">
        <f>IF('Score invoeren'!F23="","",'Score invoeren'!F23)</f>
        <v/>
      </c>
      <c r="G20" s="90">
        <f>'Score invoeren'!G23</f>
        <v>0</v>
      </c>
      <c r="H20" s="89" t="str">
        <f t="shared" si="35"/>
        <v/>
      </c>
      <c r="I20" s="91" t="str">
        <f t="shared" si="36"/>
        <v/>
      </c>
      <c r="J20" s="92" t="str">
        <f>IF('Score invoeren'!J23="","",'Score invoeren'!J23)</f>
        <v/>
      </c>
      <c r="K20" s="93" t="str">
        <f>IF('Score invoeren'!K23="","",'Score invoeren'!K23)</f>
        <v/>
      </c>
      <c r="L20" s="89" t="str">
        <f t="shared" si="37"/>
        <v/>
      </c>
      <c r="M20" s="91" t="str">
        <f t="shared" si="38"/>
        <v/>
      </c>
      <c r="N20" s="89" t="str">
        <f t="shared" si="39"/>
        <v/>
      </c>
      <c r="O20" s="91" t="str">
        <f t="shared" si="40"/>
        <v/>
      </c>
      <c r="P20" s="89" t="str">
        <f t="shared" si="41"/>
        <v/>
      </c>
      <c r="Q20" s="91" t="str">
        <f t="shared" si="42"/>
        <v/>
      </c>
      <c r="S20" s="40" t="str">
        <f t="shared" si="43"/>
        <v/>
      </c>
      <c r="T20" s="40" t="str">
        <f t="shared" si="44"/>
        <v/>
      </c>
      <c r="U20" s="40">
        <f t="shared" si="45"/>
        <v>0</v>
      </c>
      <c r="V20" s="40" t="str">
        <f t="shared" si="46"/>
        <v/>
      </c>
      <c r="W20" s="40">
        <f t="shared" si="47"/>
        <v>0</v>
      </c>
      <c r="X20" s="40" t="str">
        <f t="shared" si="48"/>
        <v>n</v>
      </c>
      <c r="Y20" s="40" t="str">
        <f t="shared" si="49"/>
        <v>n</v>
      </c>
      <c r="Z20" s="40" t="str">
        <f t="shared" si="50"/>
        <v>nee</v>
      </c>
      <c r="AA20" s="40" t="str">
        <f t="shared" si="51"/>
        <v>nee</v>
      </c>
      <c r="AB20" s="40" t="str">
        <f t="shared" si="52"/>
        <v/>
      </c>
      <c r="AC20" s="40" t="str">
        <f t="shared" si="53"/>
        <v/>
      </c>
      <c r="AD20" s="40" t="str">
        <f t="shared" si="54"/>
        <v/>
      </c>
      <c r="AE20" s="40" t="str">
        <f t="shared" si="55"/>
        <v/>
      </c>
      <c r="AF20" s="40" t="str">
        <f t="shared" si="56"/>
        <v/>
      </c>
      <c r="AG20" s="40" t="str">
        <f t="shared" si="57"/>
        <v/>
      </c>
      <c r="AH20" s="40" t="str">
        <f t="shared" si="58"/>
        <v/>
      </c>
      <c r="AI20" s="8"/>
      <c r="AJ20" s="40" t="str">
        <f t="shared" si="59"/>
        <v/>
      </c>
      <c r="AK20" s="40" t="str">
        <f t="shared" si="60"/>
        <v/>
      </c>
      <c r="AL20" s="40" t="str">
        <f t="shared" si="61"/>
        <v/>
      </c>
      <c r="AM20" s="40" t="str">
        <f t="shared" si="62"/>
        <v/>
      </c>
      <c r="AN20" s="181" t="str">
        <f t="shared" si="63"/>
        <v/>
      </c>
      <c r="AO20" s="40">
        <f t="shared" si="33"/>
        <v>11</v>
      </c>
      <c r="AP20" s="40" t="str">
        <f t="shared" si="34"/>
        <v/>
      </c>
      <c r="AQ20" s="40" t="str">
        <f t="shared" si="64"/>
        <v/>
      </c>
      <c r="AR20" s="40" t="str">
        <f t="shared" si="25"/>
        <v/>
      </c>
      <c r="AS20" s="40" t="str">
        <f t="shared" si="65"/>
        <v/>
      </c>
      <c r="AT20" s="40" t="str">
        <f t="shared" si="66"/>
        <v/>
      </c>
      <c r="AW20" s="7"/>
      <c r="AX20" s="7"/>
      <c r="AY20" s="7"/>
      <c r="AZ20" s="7"/>
      <c r="BA20" s="7"/>
      <c r="BB20" s="7"/>
    </row>
    <row r="21" spans="2:54">
      <c r="B21" s="86">
        <v>16</v>
      </c>
      <c r="C21" s="87" t="str">
        <f>IF('Score invoeren'!C24="","",'Score invoeren'!C24)</f>
        <v>W</v>
      </c>
      <c r="D21" s="88" t="str">
        <f>IF('Score invoeren'!D24="","",'Score invoeren'!D24)</f>
        <v>OW</v>
      </c>
      <c r="E21" s="89" t="str">
        <f>IF('Score invoeren'!E24="","",'Score invoeren'!E24)</f>
        <v/>
      </c>
      <c r="F21" s="88" t="str">
        <f>IF('Score invoeren'!F24="","",'Score invoeren'!F24)</f>
        <v/>
      </c>
      <c r="G21" s="90">
        <f>'Score invoeren'!G24</f>
        <v>0</v>
      </c>
      <c r="H21" s="89" t="str">
        <f t="shared" si="35"/>
        <v/>
      </c>
      <c r="I21" s="91" t="str">
        <f t="shared" si="36"/>
        <v/>
      </c>
      <c r="J21" s="92" t="str">
        <f>IF('Score invoeren'!J24="","",'Score invoeren'!J24)</f>
        <v/>
      </c>
      <c r="K21" s="93" t="str">
        <f>IF('Score invoeren'!K24="","",'Score invoeren'!K24)</f>
        <v/>
      </c>
      <c r="L21" s="89" t="str">
        <f t="shared" si="37"/>
        <v/>
      </c>
      <c r="M21" s="91" t="str">
        <f t="shared" si="38"/>
        <v/>
      </c>
      <c r="N21" s="89" t="str">
        <f t="shared" si="39"/>
        <v/>
      </c>
      <c r="O21" s="91" t="str">
        <f t="shared" si="40"/>
        <v/>
      </c>
      <c r="P21" s="89" t="str">
        <f t="shared" si="41"/>
        <v/>
      </c>
      <c r="Q21" s="91" t="str">
        <f t="shared" si="42"/>
        <v/>
      </c>
      <c r="S21" s="40" t="str">
        <f t="shared" si="43"/>
        <v/>
      </c>
      <c r="T21" s="40" t="str">
        <f t="shared" si="44"/>
        <v/>
      </c>
      <c r="U21" s="40">
        <f t="shared" si="45"/>
        <v>0</v>
      </c>
      <c r="V21" s="40" t="str">
        <f t="shared" si="46"/>
        <v/>
      </c>
      <c r="W21" s="40">
        <f t="shared" si="47"/>
        <v>0</v>
      </c>
      <c r="X21" s="40" t="str">
        <f t="shared" si="48"/>
        <v>n</v>
      </c>
      <c r="Y21" s="40" t="str">
        <f t="shared" si="49"/>
        <v>n</v>
      </c>
      <c r="Z21" s="40" t="str">
        <f t="shared" si="50"/>
        <v>nee</v>
      </c>
      <c r="AA21" s="40" t="str">
        <f t="shared" si="51"/>
        <v>nee</v>
      </c>
      <c r="AB21" s="40" t="str">
        <f t="shared" si="52"/>
        <v/>
      </c>
      <c r="AC21" s="40" t="str">
        <f t="shared" si="53"/>
        <v/>
      </c>
      <c r="AD21" s="40" t="str">
        <f t="shared" si="54"/>
        <v/>
      </c>
      <c r="AE21" s="40" t="str">
        <f t="shared" si="55"/>
        <v/>
      </c>
      <c r="AF21" s="40" t="str">
        <f t="shared" si="56"/>
        <v/>
      </c>
      <c r="AG21" s="40" t="str">
        <f t="shared" si="57"/>
        <v/>
      </c>
      <c r="AH21" s="40" t="str">
        <f t="shared" si="58"/>
        <v/>
      </c>
      <c r="AI21" s="8"/>
      <c r="AJ21" s="40" t="str">
        <f t="shared" si="59"/>
        <v/>
      </c>
      <c r="AK21" s="40" t="str">
        <f t="shared" si="60"/>
        <v/>
      </c>
      <c r="AL21" s="40" t="str">
        <f t="shared" si="61"/>
        <v/>
      </c>
      <c r="AM21" s="40" t="str">
        <f t="shared" si="62"/>
        <v/>
      </c>
      <c r="AN21" s="181" t="str">
        <f t="shared" si="63"/>
        <v/>
      </c>
      <c r="AO21" s="40">
        <f t="shared" si="33"/>
        <v>11</v>
      </c>
      <c r="AP21" s="40" t="str">
        <f t="shared" si="34"/>
        <v/>
      </c>
      <c r="AQ21" s="40" t="str">
        <f t="shared" si="64"/>
        <v/>
      </c>
      <c r="AR21" s="40" t="str">
        <f t="shared" si="25"/>
        <v/>
      </c>
      <c r="AS21" s="40" t="str">
        <f t="shared" si="65"/>
        <v/>
      </c>
      <c r="AT21" s="40" t="str">
        <f t="shared" si="66"/>
        <v/>
      </c>
      <c r="AW21" s="7"/>
      <c r="AX21" s="7"/>
      <c r="AY21" s="7"/>
      <c r="AZ21" s="7"/>
      <c r="BA21" s="7"/>
      <c r="BB21" s="7"/>
    </row>
    <row r="22" spans="2:54">
      <c r="B22" s="86">
        <v>17</v>
      </c>
      <c r="C22" s="87" t="str">
        <f>IF('Score invoeren'!C25="","",'Score invoeren'!C25)</f>
        <v>N</v>
      </c>
      <c r="D22" s="88" t="str">
        <f>IF('Score invoeren'!D25="","",'Score invoeren'!D25)</f>
        <v>-</v>
      </c>
      <c r="E22" s="89" t="str">
        <f>IF('Score invoeren'!E25="","",'Score invoeren'!E25)</f>
        <v/>
      </c>
      <c r="F22" s="88" t="str">
        <f>IF('Score invoeren'!F25="","",'Score invoeren'!F25)</f>
        <v/>
      </c>
      <c r="G22" s="90">
        <f>'Score invoeren'!G25</f>
        <v>0</v>
      </c>
      <c r="H22" s="89" t="str">
        <f t="shared" si="35"/>
        <v/>
      </c>
      <c r="I22" s="91" t="str">
        <f t="shared" si="36"/>
        <v/>
      </c>
      <c r="J22" s="92" t="str">
        <f>IF('Score invoeren'!J25="","",'Score invoeren'!J25)</f>
        <v/>
      </c>
      <c r="K22" s="93" t="str">
        <f>IF('Score invoeren'!K25="","",'Score invoeren'!K25)</f>
        <v/>
      </c>
      <c r="L22" s="89" t="str">
        <f t="shared" si="37"/>
        <v/>
      </c>
      <c r="M22" s="91" t="str">
        <f t="shared" si="38"/>
        <v/>
      </c>
      <c r="N22" s="89" t="str">
        <f t="shared" si="39"/>
        <v/>
      </c>
      <c r="O22" s="91" t="str">
        <f t="shared" si="40"/>
        <v/>
      </c>
      <c r="P22" s="89" t="str">
        <f t="shared" si="41"/>
        <v/>
      </c>
      <c r="Q22" s="91" t="str">
        <f t="shared" si="42"/>
        <v/>
      </c>
      <c r="S22" s="40" t="str">
        <f t="shared" si="43"/>
        <v/>
      </c>
      <c r="T22" s="40" t="str">
        <f t="shared" si="44"/>
        <v/>
      </c>
      <c r="U22" s="40">
        <f t="shared" si="45"/>
        <v>0</v>
      </c>
      <c r="V22" s="40" t="str">
        <f t="shared" si="46"/>
        <v/>
      </c>
      <c r="W22" s="40">
        <f t="shared" si="47"/>
        <v>0</v>
      </c>
      <c r="X22" s="40" t="str">
        <f t="shared" si="48"/>
        <v>n</v>
      </c>
      <c r="Y22" s="40" t="str">
        <f t="shared" si="49"/>
        <v>n</v>
      </c>
      <c r="Z22" s="40" t="str">
        <f t="shared" si="50"/>
        <v>nee</v>
      </c>
      <c r="AA22" s="40" t="str">
        <f t="shared" si="51"/>
        <v>nee</v>
      </c>
      <c r="AB22" s="40" t="str">
        <f t="shared" si="52"/>
        <v/>
      </c>
      <c r="AC22" s="40" t="str">
        <f t="shared" si="53"/>
        <v/>
      </c>
      <c r="AD22" s="40" t="str">
        <f t="shared" si="54"/>
        <v/>
      </c>
      <c r="AE22" s="40" t="str">
        <f t="shared" si="55"/>
        <v/>
      </c>
      <c r="AF22" s="40" t="str">
        <f t="shared" si="56"/>
        <v/>
      </c>
      <c r="AG22" s="40" t="str">
        <f t="shared" si="57"/>
        <v/>
      </c>
      <c r="AH22" s="40" t="str">
        <f t="shared" si="58"/>
        <v/>
      </c>
      <c r="AI22" s="8"/>
      <c r="AJ22" s="40" t="str">
        <f t="shared" si="59"/>
        <v/>
      </c>
      <c r="AK22" s="40" t="str">
        <f t="shared" si="60"/>
        <v/>
      </c>
      <c r="AL22" s="40" t="str">
        <f t="shared" si="61"/>
        <v/>
      </c>
      <c r="AM22" s="40" t="str">
        <f t="shared" si="62"/>
        <v/>
      </c>
      <c r="AN22" s="181" t="str">
        <f t="shared" si="63"/>
        <v/>
      </c>
      <c r="AO22" s="40">
        <f t="shared" si="33"/>
        <v>11</v>
      </c>
      <c r="AP22" s="40" t="str">
        <f t="shared" si="34"/>
        <v/>
      </c>
      <c r="AQ22" s="40" t="str">
        <f t="shared" si="64"/>
        <v/>
      </c>
      <c r="AR22" s="40" t="str">
        <f t="shared" si="25"/>
        <v/>
      </c>
      <c r="AS22" s="40" t="str">
        <f t="shared" si="65"/>
        <v/>
      </c>
      <c r="AT22" s="40" t="str">
        <f t="shared" si="66"/>
        <v/>
      </c>
      <c r="AW22" s="7"/>
      <c r="AX22" s="7"/>
      <c r="AY22" s="7"/>
      <c r="AZ22" s="7"/>
      <c r="BA22" s="7"/>
      <c r="BB22" s="7"/>
    </row>
    <row r="23" spans="2:54">
      <c r="B23" s="86">
        <v>18</v>
      </c>
      <c r="C23" s="87" t="str">
        <f>IF('Score invoeren'!C26="","",'Score invoeren'!C26)</f>
        <v>O</v>
      </c>
      <c r="D23" s="88" t="str">
        <f>IF('Score invoeren'!D26="","",'Score invoeren'!D26)</f>
        <v>NZ</v>
      </c>
      <c r="E23" s="89" t="str">
        <f>IF('Score invoeren'!E26="","",'Score invoeren'!E26)</f>
        <v/>
      </c>
      <c r="F23" s="88" t="str">
        <f>IF('Score invoeren'!F26="","",'Score invoeren'!F26)</f>
        <v/>
      </c>
      <c r="G23" s="90">
        <f>'Score invoeren'!G26</f>
        <v>0</v>
      </c>
      <c r="H23" s="89" t="str">
        <f t="shared" si="35"/>
        <v/>
      </c>
      <c r="I23" s="91" t="str">
        <f t="shared" si="36"/>
        <v/>
      </c>
      <c r="J23" s="92" t="str">
        <f>IF('Score invoeren'!J26="","",'Score invoeren'!J26)</f>
        <v/>
      </c>
      <c r="K23" s="93" t="str">
        <f>IF('Score invoeren'!K26="","",'Score invoeren'!K26)</f>
        <v/>
      </c>
      <c r="L23" s="89" t="str">
        <f t="shared" si="37"/>
        <v/>
      </c>
      <c r="M23" s="91" t="str">
        <f t="shared" si="38"/>
        <v/>
      </c>
      <c r="N23" s="89" t="str">
        <f t="shared" si="39"/>
        <v/>
      </c>
      <c r="O23" s="91" t="str">
        <f t="shared" si="40"/>
        <v/>
      </c>
      <c r="P23" s="89" t="str">
        <f t="shared" si="41"/>
        <v/>
      </c>
      <c r="Q23" s="91" t="str">
        <f t="shared" si="42"/>
        <v/>
      </c>
      <c r="S23" s="40" t="str">
        <f t="shared" si="43"/>
        <v/>
      </c>
      <c r="T23" s="40" t="str">
        <f t="shared" si="44"/>
        <v/>
      </c>
      <c r="U23" s="40">
        <f t="shared" si="45"/>
        <v>0</v>
      </c>
      <c r="V23" s="40" t="str">
        <f t="shared" si="46"/>
        <v/>
      </c>
      <c r="W23" s="40">
        <f t="shared" si="47"/>
        <v>0</v>
      </c>
      <c r="X23" s="40" t="str">
        <f t="shared" si="48"/>
        <v>n</v>
      </c>
      <c r="Y23" s="40" t="str">
        <f t="shared" si="49"/>
        <v>n</v>
      </c>
      <c r="Z23" s="40" t="str">
        <f t="shared" si="50"/>
        <v>nee</v>
      </c>
      <c r="AA23" s="40" t="str">
        <f t="shared" si="51"/>
        <v>nee</v>
      </c>
      <c r="AB23" s="40" t="str">
        <f t="shared" si="52"/>
        <v/>
      </c>
      <c r="AC23" s="40" t="str">
        <f t="shared" si="53"/>
        <v/>
      </c>
      <c r="AD23" s="40" t="str">
        <f t="shared" si="54"/>
        <v/>
      </c>
      <c r="AE23" s="40" t="str">
        <f t="shared" si="55"/>
        <v/>
      </c>
      <c r="AF23" s="40" t="str">
        <f t="shared" si="56"/>
        <v/>
      </c>
      <c r="AG23" s="40" t="str">
        <f t="shared" si="57"/>
        <v/>
      </c>
      <c r="AH23" s="40" t="str">
        <f t="shared" si="58"/>
        <v/>
      </c>
      <c r="AI23" s="8"/>
      <c r="AJ23" s="40" t="str">
        <f t="shared" si="59"/>
        <v/>
      </c>
      <c r="AK23" s="40" t="str">
        <f t="shared" si="60"/>
        <v/>
      </c>
      <c r="AL23" s="40" t="str">
        <f t="shared" si="61"/>
        <v/>
      </c>
      <c r="AM23" s="40" t="str">
        <f t="shared" si="62"/>
        <v/>
      </c>
      <c r="AN23" s="181" t="str">
        <f t="shared" si="63"/>
        <v/>
      </c>
      <c r="AO23" s="40">
        <f t="shared" si="33"/>
        <v>11</v>
      </c>
      <c r="AP23" s="40" t="str">
        <f t="shared" si="34"/>
        <v/>
      </c>
      <c r="AQ23" s="40" t="str">
        <f t="shared" si="64"/>
        <v/>
      </c>
      <c r="AR23" s="40" t="str">
        <f t="shared" si="25"/>
        <v/>
      </c>
      <c r="AS23" s="40" t="str">
        <f t="shared" si="65"/>
        <v/>
      </c>
      <c r="AT23" s="40" t="str">
        <f t="shared" si="66"/>
        <v/>
      </c>
      <c r="AW23" s="7"/>
      <c r="AX23" s="7"/>
      <c r="AY23" s="7"/>
      <c r="AZ23" s="7"/>
      <c r="BA23" s="7"/>
      <c r="BB23" s="7"/>
    </row>
    <row r="24" spans="2:54">
      <c r="B24" s="86">
        <v>19</v>
      </c>
      <c r="C24" s="87" t="str">
        <f>IF('Score invoeren'!C27="","",'Score invoeren'!C27)</f>
        <v>Z</v>
      </c>
      <c r="D24" s="88" t="str">
        <f>IF('Score invoeren'!D27="","",'Score invoeren'!D27)</f>
        <v>OW</v>
      </c>
      <c r="E24" s="89" t="str">
        <f>IF('Score invoeren'!E27="","",'Score invoeren'!E27)</f>
        <v/>
      </c>
      <c r="F24" s="88" t="str">
        <f>IF('Score invoeren'!F27="","",'Score invoeren'!F27)</f>
        <v/>
      </c>
      <c r="G24" s="90">
        <f>'Score invoeren'!G27</f>
        <v>0</v>
      </c>
      <c r="H24" s="89" t="str">
        <f t="shared" si="35"/>
        <v/>
      </c>
      <c r="I24" s="91" t="str">
        <f t="shared" si="36"/>
        <v/>
      </c>
      <c r="J24" s="92" t="str">
        <f>IF('Score invoeren'!J27="","",'Score invoeren'!J27)</f>
        <v/>
      </c>
      <c r="K24" s="93" t="str">
        <f>IF('Score invoeren'!K27="","",'Score invoeren'!K27)</f>
        <v/>
      </c>
      <c r="L24" s="89" t="str">
        <f t="shared" si="37"/>
        <v/>
      </c>
      <c r="M24" s="91" t="str">
        <f t="shared" si="38"/>
        <v/>
      </c>
      <c r="N24" s="89" t="str">
        <f t="shared" si="39"/>
        <v/>
      </c>
      <c r="O24" s="91" t="str">
        <f t="shared" si="40"/>
        <v/>
      </c>
      <c r="P24" s="89" t="str">
        <f t="shared" si="41"/>
        <v/>
      </c>
      <c r="Q24" s="91" t="str">
        <f t="shared" si="42"/>
        <v/>
      </c>
      <c r="S24" s="40" t="str">
        <f t="shared" si="43"/>
        <v/>
      </c>
      <c r="T24" s="40" t="str">
        <f t="shared" si="44"/>
        <v/>
      </c>
      <c r="U24" s="40">
        <f t="shared" si="45"/>
        <v>0</v>
      </c>
      <c r="V24" s="40" t="str">
        <f t="shared" si="46"/>
        <v/>
      </c>
      <c r="W24" s="40">
        <f t="shared" si="47"/>
        <v>0</v>
      </c>
      <c r="X24" s="40" t="str">
        <f t="shared" si="48"/>
        <v>n</v>
      </c>
      <c r="Y24" s="40" t="str">
        <f t="shared" si="49"/>
        <v>n</v>
      </c>
      <c r="Z24" s="40" t="str">
        <f t="shared" si="50"/>
        <v>nee</v>
      </c>
      <c r="AA24" s="40" t="str">
        <f t="shared" si="51"/>
        <v>nee</v>
      </c>
      <c r="AB24" s="40" t="str">
        <f t="shared" si="52"/>
        <v/>
      </c>
      <c r="AC24" s="40" t="str">
        <f t="shared" si="53"/>
        <v/>
      </c>
      <c r="AD24" s="40" t="str">
        <f t="shared" si="54"/>
        <v/>
      </c>
      <c r="AE24" s="40" t="str">
        <f t="shared" si="55"/>
        <v/>
      </c>
      <c r="AF24" s="40" t="str">
        <f t="shared" si="56"/>
        <v/>
      </c>
      <c r="AG24" s="40" t="str">
        <f t="shared" si="57"/>
        <v/>
      </c>
      <c r="AH24" s="40" t="str">
        <f t="shared" si="58"/>
        <v/>
      </c>
      <c r="AI24" s="8"/>
      <c r="AJ24" s="40" t="str">
        <f t="shared" si="59"/>
        <v/>
      </c>
      <c r="AK24" s="40" t="str">
        <f t="shared" si="60"/>
        <v/>
      </c>
      <c r="AL24" s="40" t="str">
        <f t="shared" si="61"/>
        <v/>
      </c>
      <c r="AM24" s="40" t="str">
        <f t="shared" si="62"/>
        <v/>
      </c>
      <c r="AN24" s="181" t="str">
        <f t="shared" si="63"/>
        <v/>
      </c>
      <c r="AO24" s="40">
        <f t="shared" si="33"/>
        <v>11</v>
      </c>
      <c r="AP24" s="40" t="str">
        <f t="shared" si="34"/>
        <v/>
      </c>
      <c r="AQ24" s="40" t="str">
        <f t="shared" si="64"/>
        <v/>
      </c>
      <c r="AR24" s="40" t="str">
        <f t="shared" si="25"/>
        <v/>
      </c>
      <c r="AS24" s="40" t="str">
        <f t="shared" si="65"/>
        <v/>
      </c>
      <c r="AT24" s="40" t="str">
        <f t="shared" si="66"/>
        <v/>
      </c>
      <c r="AW24" s="7"/>
      <c r="AX24" s="7"/>
      <c r="AY24" s="7"/>
      <c r="AZ24" s="7"/>
      <c r="BA24" s="7"/>
      <c r="BB24" s="7"/>
    </row>
    <row r="25" spans="2:54">
      <c r="B25" s="86">
        <v>20</v>
      </c>
      <c r="C25" s="87" t="str">
        <f>IF('Score invoeren'!C28="","",'Score invoeren'!C28)</f>
        <v>W</v>
      </c>
      <c r="D25" s="88" t="str">
        <f>IF('Score invoeren'!D28="","",'Score invoeren'!D28)</f>
        <v>Allen</v>
      </c>
      <c r="E25" s="89" t="str">
        <f>IF('Score invoeren'!E28="","",'Score invoeren'!E28)</f>
        <v/>
      </c>
      <c r="F25" s="88" t="str">
        <f>IF('Score invoeren'!F28="","",'Score invoeren'!F28)</f>
        <v/>
      </c>
      <c r="G25" s="90">
        <f>'Score invoeren'!G28</f>
        <v>0</v>
      </c>
      <c r="H25" s="89" t="str">
        <f t="shared" si="35"/>
        <v/>
      </c>
      <c r="I25" s="91" t="str">
        <f t="shared" si="36"/>
        <v/>
      </c>
      <c r="J25" s="92" t="str">
        <f>IF('Score invoeren'!J28="","",'Score invoeren'!J28)</f>
        <v/>
      </c>
      <c r="K25" s="93" t="str">
        <f>IF('Score invoeren'!K28="","",'Score invoeren'!K28)</f>
        <v/>
      </c>
      <c r="L25" s="89" t="str">
        <f t="shared" si="37"/>
        <v/>
      </c>
      <c r="M25" s="91" t="str">
        <f t="shared" si="38"/>
        <v/>
      </c>
      <c r="N25" s="89" t="str">
        <f t="shared" si="39"/>
        <v/>
      </c>
      <c r="O25" s="91" t="str">
        <f t="shared" si="40"/>
        <v/>
      </c>
      <c r="P25" s="89" t="str">
        <f t="shared" si="41"/>
        <v/>
      </c>
      <c r="Q25" s="91" t="str">
        <f t="shared" si="42"/>
        <v/>
      </c>
      <c r="S25" s="40" t="str">
        <f t="shared" si="43"/>
        <v/>
      </c>
      <c r="T25" s="40" t="str">
        <f t="shared" si="44"/>
        <v/>
      </c>
      <c r="U25" s="40">
        <f t="shared" si="45"/>
        <v>0</v>
      </c>
      <c r="V25" s="40" t="str">
        <f t="shared" si="46"/>
        <v/>
      </c>
      <c r="W25" s="40">
        <f t="shared" si="47"/>
        <v>0</v>
      </c>
      <c r="X25" s="40" t="str">
        <f t="shared" si="48"/>
        <v>n</v>
      </c>
      <c r="Y25" s="40" t="str">
        <f t="shared" si="49"/>
        <v>n</v>
      </c>
      <c r="Z25" s="40" t="str">
        <f t="shared" si="50"/>
        <v>nee</v>
      </c>
      <c r="AA25" s="40" t="str">
        <f t="shared" si="51"/>
        <v>nee</v>
      </c>
      <c r="AB25" s="40" t="str">
        <f t="shared" si="52"/>
        <v/>
      </c>
      <c r="AC25" s="40" t="str">
        <f t="shared" si="53"/>
        <v/>
      </c>
      <c r="AD25" s="40" t="str">
        <f t="shared" si="54"/>
        <v/>
      </c>
      <c r="AE25" s="40" t="str">
        <f t="shared" si="55"/>
        <v/>
      </c>
      <c r="AF25" s="40" t="str">
        <f t="shared" si="56"/>
        <v/>
      </c>
      <c r="AG25" s="40" t="str">
        <f t="shared" si="57"/>
        <v/>
      </c>
      <c r="AH25" s="40" t="str">
        <f t="shared" si="58"/>
        <v/>
      </c>
      <c r="AI25" s="8"/>
      <c r="AJ25" s="40" t="str">
        <f t="shared" si="59"/>
        <v/>
      </c>
      <c r="AK25" s="40" t="str">
        <f t="shared" si="60"/>
        <v/>
      </c>
      <c r="AL25" s="40" t="str">
        <f t="shared" si="61"/>
        <v/>
      </c>
      <c r="AM25" s="40" t="str">
        <f t="shared" si="62"/>
        <v/>
      </c>
      <c r="AN25" s="181" t="str">
        <f t="shared" si="63"/>
        <v/>
      </c>
      <c r="AO25" s="40">
        <f t="shared" si="33"/>
        <v>11</v>
      </c>
      <c r="AP25" s="40" t="str">
        <f t="shared" si="34"/>
        <v/>
      </c>
      <c r="AQ25" s="40" t="str">
        <f t="shared" si="64"/>
        <v/>
      </c>
      <c r="AR25" s="40" t="str">
        <f t="shared" si="25"/>
        <v/>
      </c>
      <c r="AS25" s="40" t="str">
        <f t="shared" si="65"/>
        <v/>
      </c>
      <c r="AT25" s="40" t="str">
        <f t="shared" si="66"/>
        <v/>
      </c>
      <c r="AW25" s="7"/>
      <c r="AX25" s="7"/>
      <c r="AY25" s="7"/>
      <c r="AZ25" s="7"/>
      <c r="BA25" s="7"/>
      <c r="BB25" s="7"/>
    </row>
    <row r="26" spans="2:54">
      <c r="B26" s="86">
        <v>21</v>
      </c>
      <c r="C26" s="87" t="str">
        <f>IF('Score invoeren'!C29="","",'Score invoeren'!C29)</f>
        <v>N</v>
      </c>
      <c r="D26" s="88" t="str">
        <f>IF('Score invoeren'!D29="","",'Score invoeren'!D29)</f>
        <v>NZ</v>
      </c>
      <c r="E26" s="89" t="str">
        <f>IF('Score invoeren'!E29="","",'Score invoeren'!E29)</f>
        <v/>
      </c>
      <c r="F26" s="88" t="str">
        <f>IF('Score invoeren'!F29="","",'Score invoeren'!F29)</f>
        <v/>
      </c>
      <c r="G26" s="90">
        <f>'Score invoeren'!G29</f>
        <v>0</v>
      </c>
      <c r="H26" s="89" t="str">
        <f t="shared" si="35"/>
        <v/>
      </c>
      <c r="I26" s="91" t="str">
        <f t="shared" si="36"/>
        <v/>
      </c>
      <c r="J26" s="92" t="str">
        <f>IF('Score invoeren'!J29="","",'Score invoeren'!J29)</f>
        <v/>
      </c>
      <c r="K26" s="93" t="str">
        <f>IF('Score invoeren'!K29="","",'Score invoeren'!K29)</f>
        <v/>
      </c>
      <c r="L26" s="89" t="str">
        <f t="shared" si="37"/>
        <v/>
      </c>
      <c r="M26" s="91" t="str">
        <f t="shared" si="38"/>
        <v/>
      </c>
      <c r="N26" s="89" t="str">
        <f t="shared" si="39"/>
        <v/>
      </c>
      <c r="O26" s="91" t="str">
        <f t="shared" si="40"/>
        <v/>
      </c>
      <c r="P26" s="89" t="str">
        <f t="shared" si="41"/>
        <v/>
      </c>
      <c r="Q26" s="91" t="str">
        <f t="shared" si="42"/>
        <v/>
      </c>
      <c r="S26" s="40" t="str">
        <f t="shared" si="43"/>
        <v/>
      </c>
      <c r="T26" s="40" t="str">
        <f t="shared" si="44"/>
        <v/>
      </c>
      <c r="U26" s="40">
        <f t="shared" si="45"/>
        <v>0</v>
      </c>
      <c r="V26" s="40" t="str">
        <f t="shared" si="46"/>
        <v/>
      </c>
      <c r="W26" s="40">
        <f t="shared" si="47"/>
        <v>0</v>
      </c>
      <c r="X26" s="40" t="str">
        <f t="shared" si="48"/>
        <v>n</v>
      </c>
      <c r="Y26" s="40" t="str">
        <f t="shared" si="49"/>
        <v>n</v>
      </c>
      <c r="Z26" s="40" t="str">
        <f t="shared" si="50"/>
        <v>nee</v>
      </c>
      <c r="AA26" s="40" t="str">
        <f t="shared" si="51"/>
        <v>nee</v>
      </c>
      <c r="AB26" s="40" t="str">
        <f t="shared" si="52"/>
        <v/>
      </c>
      <c r="AC26" s="40" t="str">
        <f t="shared" si="53"/>
        <v/>
      </c>
      <c r="AD26" s="40" t="str">
        <f t="shared" si="54"/>
        <v/>
      </c>
      <c r="AE26" s="40" t="str">
        <f t="shared" si="55"/>
        <v/>
      </c>
      <c r="AF26" s="40" t="str">
        <f t="shared" si="56"/>
        <v/>
      </c>
      <c r="AG26" s="40" t="str">
        <f t="shared" si="57"/>
        <v/>
      </c>
      <c r="AH26" s="40" t="str">
        <f t="shared" si="58"/>
        <v/>
      </c>
      <c r="AI26" s="8"/>
      <c r="AJ26" s="40" t="str">
        <f t="shared" si="59"/>
        <v/>
      </c>
      <c r="AK26" s="40" t="str">
        <f t="shared" si="60"/>
        <v/>
      </c>
      <c r="AL26" s="40" t="str">
        <f t="shared" si="61"/>
        <v/>
      </c>
      <c r="AM26" s="40" t="str">
        <f t="shared" si="62"/>
        <v/>
      </c>
      <c r="AN26" s="181" t="str">
        <f t="shared" si="63"/>
        <v/>
      </c>
      <c r="AO26" s="40">
        <f t="shared" si="33"/>
        <v>11</v>
      </c>
      <c r="AP26" s="40" t="str">
        <f t="shared" si="34"/>
        <v/>
      </c>
      <c r="AQ26" s="40" t="str">
        <f t="shared" si="64"/>
        <v/>
      </c>
      <c r="AR26" s="40" t="str">
        <f t="shared" si="25"/>
        <v/>
      </c>
      <c r="AS26" s="40" t="str">
        <f t="shared" si="65"/>
        <v/>
      </c>
      <c r="AT26" s="40" t="str">
        <f t="shared" si="66"/>
        <v/>
      </c>
      <c r="AW26" s="7"/>
      <c r="AX26" s="7"/>
      <c r="AY26" s="7"/>
      <c r="AZ26" s="7"/>
      <c r="BA26" s="7"/>
      <c r="BB26" s="7"/>
    </row>
    <row r="27" spans="2:54">
      <c r="B27" s="86">
        <v>22</v>
      </c>
      <c r="C27" s="87" t="str">
        <f>IF('Score invoeren'!C30="","",'Score invoeren'!C30)</f>
        <v>O</v>
      </c>
      <c r="D27" s="88" t="str">
        <f>IF('Score invoeren'!D30="","",'Score invoeren'!D30)</f>
        <v>OW</v>
      </c>
      <c r="E27" s="89" t="str">
        <f>IF('Score invoeren'!E30="","",'Score invoeren'!E30)</f>
        <v/>
      </c>
      <c r="F27" s="88" t="str">
        <f>IF('Score invoeren'!F30="","",'Score invoeren'!F30)</f>
        <v/>
      </c>
      <c r="G27" s="90">
        <f>'Score invoeren'!G30</f>
        <v>0</v>
      </c>
      <c r="H27" s="89" t="str">
        <f t="shared" si="35"/>
        <v/>
      </c>
      <c r="I27" s="91" t="str">
        <f t="shared" si="36"/>
        <v/>
      </c>
      <c r="J27" s="92" t="str">
        <f>IF('Score invoeren'!J30="","",'Score invoeren'!J30)</f>
        <v/>
      </c>
      <c r="K27" s="93" t="str">
        <f>IF('Score invoeren'!K30="","",'Score invoeren'!K30)</f>
        <v/>
      </c>
      <c r="L27" s="89" t="str">
        <f t="shared" si="37"/>
        <v/>
      </c>
      <c r="M27" s="91" t="str">
        <f t="shared" si="38"/>
        <v/>
      </c>
      <c r="N27" s="89" t="str">
        <f t="shared" si="39"/>
        <v/>
      </c>
      <c r="O27" s="91" t="str">
        <f t="shared" si="40"/>
        <v/>
      </c>
      <c r="P27" s="89" t="str">
        <f t="shared" si="41"/>
        <v/>
      </c>
      <c r="Q27" s="91" t="str">
        <f t="shared" si="42"/>
        <v/>
      </c>
      <c r="S27" s="40" t="str">
        <f t="shared" si="43"/>
        <v/>
      </c>
      <c r="T27" s="40" t="str">
        <f t="shared" si="44"/>
        <v/>
      </c>
      <c r="U27" s="40">
        <f t="shared" si="45"/>
        <v>0</v>
      </c>
      <c r="V27" s="40" t="str">
        <f t="shared" si="46"/>
        <v/>
      </c>
      <c r="W27" s="40">
        <f t="shared" si="47"/>
        <v>0</v>
      </c>
      <c r="X27" s="40" t="str">
        <f t="shared" si="48"/>
        <v>n</v>
      </c>
      <c r="Y27" s="40" t="str">
        <f t="shared" si="49"/>
        <v>n</v>
      </c>
      <c r="Z27" s="40" t="str">
        <f t="shared" si="50"/>
        <v>nee</v>
      </c>
      <c r="AA27" s="40" t="str">
        <f t="shared" si="51"/>
        <v>nee</v>
      </c>
      <c r="AB27" s="40" t="str">
        <f t="shared" si="52"/>
        <v/>
      </c>
      <c r="AC27" s="40" t="str">
        <f t="shared" si="53"/>
        <v/>
      </c>
      <c r="AD27" s="40" t="str">
        <f t="shared" si="54"/>
        <v/>
      </c>
      <c r="AE27" s="40" t="str">
        <f t="shared" si="55"/>
        <v/>
      </c>
      <c r="AF27" s="40" t="str">
        <f t="shared" si="56"/>
        <v/>
      </c>
      <c r="AG27" s="40" t="str">
        <f t="shared" si="57"/>
        <v/>
      </c>
      <c r="AH27" s="40" t="str">
        <f t="shared" si="58"/>
        <v/>
      </c>
      <c r="AI27" s="8"/>
      <c r="AJ27" s="40" t="str">
        <f t="shared" si="59"/>
        <v/>
      </c>
      <c r="AK27" s="40" t="str">
        <f t="shared" si="60"/>
        <v/>
      </c>
      <c r="AL27" s="40" t="str">
        <f t="shared" si="61"/>
        <v/>
      </c>
      <c r="AM27" s="40" t="str">
        <f t="shared" si="62"/>
        <v/>
      </c>
      <c r="AN27" s="181" t="str">
        <f t="shared" si="63"/>
        <v/>
      </c>
      <c r="AO27" s="40">
        <f t="shared" si="33"/>
        <v>11</v>
      </c>
      <c r="AP27" s="40" t="str">
        <f t="shared" si="34"/>
        <v/>
      </c>
      <c r="AQ27" s="40" t="str">
        <f t="shared" si="64"/>
        <v/>
      </c>
      <c r="AR27" s="40" t="str">
        <f t="shared" si="25"/>
        <v/>
      </c>
      <c r="AS27" s="40" t="str">
        <f t="shared" si="65"/>
        <v/>
      </c>
      <c r="AT27" s="40" t="str">
        <f t="shared" si="66"/>
        <v/>
      </c>
      <c r="AW27" s="7"/>
      <c r="AX27" s="7"/>
      <c r="AY27" s="7"/>
      <c r="AZ27" s="7"/>
      <c r="BA27" s="7"/>
      <c r="BB27" s="7"/>
    </row>
    <row r="28" spans="2:54">
      <c r="B28" s="86">
        <v>23</v>
      </c>
      <c r="C28" s="87" t="str">
        <f>IF('Score invoeren'!C31="","",'Score invoeren'!C31)</f>
        <v>Z</v>
      </c>
      <c r="D28" s="88" t="str">
        <f>IF('Score invoeren'!D31="","",'Score invoeren'!D31)</f>
        <v>Allen</v>
      </c>
      <c r="E28" s="89" t="str">
        <f>IF('Score invoeren'!E31="","",'Score invoeren'!E31)</f>
        <v/>
      </c>
      <c r="F28" s="88" t="str">
        <f>IF('Score invoeren'!F31="","",'Score invoeren'!F31)</f>
        <v/>
      </c>
      <c r="G28" s="90">
        <f>'Score invoeren'!G31</f>
        <v>0</v>
      </c>
      <c r="H28" s="89" t="str">
        <f t="shared" si="35"/>
        <v/>
      </c>
      <c r="I28" s="91" t="str">
        <f t="shared" si="36"/>
        <v/>
      </c>
      <c r="J28" s="92" t="str">
        <f>IF('Score invoeren'!J31="","",'Score invoeren'!J31)</f>
        <v/>
      </c>
      <c r="K28" s="93" t="str">
        <f>IF('Score invoeren'!K31="","",'Score invoeren'!K31)</f>
        <v/>
      </c>
      <c r="L28" s="89" t="str">
        <f t="shared" si="37"/>
        <v/>
      </c>
      <c r="M28" s="91" t="str">
        <f t="shared" si="38"/>
        <v/>
      </c>
      <c r="N28" s="89" t="str">
        <f t="shared" si="39"/>
        <v/>
      </c>
      <c r="O28" s="91" t="str">
        <f t="shared" si="40"/>
        <v/>
      </c>
      <c r="P28" s="89" t="str">
        <f t="shared" si="41"/>
        <v/>
      </c>
      <c r="Q28" s="91" t="str">
        <f t="shared" si="42"/>
        <v/>
      </c>
      <c r="S28" s="40" t="str">
        <f t="shared" si="43"/>
        <v/>
      </c>
      <c r="T28" s="40" t="str">
        <f t="shared" si="44"/>
        <v/>
      </c>
      <c r="U28" s="40">
        <f t="shared" si="45"/>
        <v>0</v>
      </c>
      <c r="V28" s="40" t="str">
        <f t="shared" si="46"/>
        <v/>
      </c>
      <c r="W28" s="40">
        <f t="shared" si="47"/>
        <v>0</v>
      </c>
      <c r="X28" s="40" t="str">
        <f t="shared" si="48"/>
        <v>n</v>
      </c>
      <c r="Y28" s="40" t="str">
        <f t="shared" si="49"/>
        <v>n</v>
      </c>
      <c r="Z28" s="40" t="str">
        <f t="shared" si="50"/>
        <v>nee</v>
      </c>
      <c r="AA28" s="40" t="str">
        <f t="shared" si="51"/>
        <v>nee</v>
      </c>
      <c r="AB28" s="40" t="str">
        <f t="shared" si="52"/>
        <v/>
      </c>
      <c r="AC28" s="40" t="str">
        <f t="shared" si="53"/>
        <v/>
      </c>
      <c r="AD28" s="40" t="str">
        <f t="shared" si="54"/>
        <v/>
      </c>
      <c r="AE28" s="40" t="str">
        <f t="shared" si="55"/>
        <v/>
      </c>
      <c r="AF28" s="40" t="str">
        <f t="shared" si="56"/>
        <v/>
      </c>
      <c r="AG28" s="40" t="str">
        <f t="shared" si="57"/>
        <v/>
      </c>
      <c r="AH28" s="40" t="str">
        <f t="shared" si="58"/>
        <v/>
      </c>
      <c r="AI28" s="8"/>
      <c r="AJ28" s="40" t="str">
        <f t="shared" si="59"/>
        <v/>
      </c>
      <c r="AK28" s="40" t="str">
        <f t="shared" si="60"/>
        <v/>
      </c>
      <c r="AL28" s="40" t="str">
        <f t="shared" si="61"/>
        <v/>
      </c>
      <c r="AM28" s="40" t="str">
        <f t="shared" si="62"/>
        <v/>
      </c>
      <c r="AN28" s="181" t="str">
        <f t="shared" si="63"/>
        <v/>
      </c>
      <c r="AO28" s="40">
        <f t="shared" si="33"/>
        <v>11</v>
      </c>
      <c r="AP28" s="40" t="str">
        <f t="shared" si="34"/>
        <v/>
      </c>
      <c r="AQ28" s="40" t="str">
        <f t="shared" si="64"/>
        <v/>
      </c>
      <c r="AR28" s="40" t="str">
        <f t="shared" si="25"/>
        <v/>
      </c>
      <c r="AS28" s="40" t="str">
        <f t="shared" si="65"/>
        <v/>
      </c>
      <c r="AT28" s="40" t="str">
        <f t="shared" si="66"/>
        <v/>
      </c>
      <c r="AW28" s="7"/>
      <c r="AX28" s="7"/>
      <c r="AY28" s="7"/>
      <c r="AZ28" s="7"/>
      <c r="BA28" s="7"/>
      <c r="BB28" s="7"/>
    </row>
    <row r="29" spans="2:54" ht="15.75" thickBot="1">
      <c r="B29" s="206">
        <v>24</v>
      </c>
      <c r="C29" s="94" t="str">
        <f>IF('Score invoeren'!C32="","",'Score invoeren'!C32)</f>
        <v>W</v>
      </c>
      <c r="D29" s="207" t="str">
        <f>IF('Score invoeren'!D32="","",'Score invoeren'!D32)</f>
        <v>-</v>
      </c>
      <c r="E29" s="75" t="str">
        <f>IF('Score invoeren'!E32="","",'Score invoeren'!E32)</f>
        <v/>
      </c>
      <c r="F29" s="207" t="str">
        <f>IF('Score invoeren'!F32="","",'Score invoeren'!F32)</f>
        <v/>
      </c>
      <c r="G29" s="208">
        <f>'Score invoeren'!G32</f>
        <v>0</v>
      </c>
      <c r="H29" s="75" t="str">
        <f t="shared" si="35"/>
        <v/>
      </c>
      <c r="I29" s="76" t="str">
        <f t="shared" si="36"/>
        <v/>
      </c>
      <c r="J29" s="209" t="str">
        <f>IF('Score invoeren'!J32="","",'Score invoeren'!J32)</f>
        <v/>
      </c>
      <c r="K29" s="210" t="str">
        <f>IF('Score invoeren'!K32="","",'Score invoeren'!K32)</f>
        <v/>
      </c>
      <c r="L29" s="75" t="str">
        <f t="shared" si="37"/>
        <v/>
      </c>
      <c r="M29" s="76" t="str">
        <f t="shared" si="38"/>
        <v/>
      </c>
      <c r="N29" s="75" t="str">
        <f t="shared" si="39"/>
        <v/>
      </c>
      <c r="O29" s="76" t="str">
        <f t="shared" si="40"/>
        <v/>
      </c>
      <c r="P29" s="75" t="str">
        <f t="shared" si="41"/>
        <v/>
      </c>
      <c r="Q29" s="76" t="str">
        <f t="shared" si="42"/>
        <v/>
      </c>
      <c r="S29" s="40" t="str">
        <f t="shared" si="43"/>
        <v/>
      </c>
      <c r="T29" s="40" t="str">
        <f t="shared" si="44"/>
        <v/>
      </c>
      <c r="U29" s="40">
        <f t="shared" si="45"/>
        <v>0</v>
      </c>
      <c r="V29" s="40" t="str">
        <f t="shared" si="46"/>
        <v/>
      </c>
      <c r="W29" s="40">
        <f t="shared" si="47"/>
        <v>0</v>
      </c>
      <c r="X29" s="40" t="str">
        <f t="shared" si="48"/>
        <v>n</v>
      </c>
      <c r="Y29" s="40" t="str">
        <f t="shared" si="49"/>
        <v>n</v>
      </c>
      <c r="Z29" s="40" t="str">
        <f t="shared" si="50"/>
        <v>nee</v>
      </c>
      <c r="AA29" s="40" t="str">
        <f t="shared" si="51"/>
        <v>nee</v>
      </c>
      <c r="AB29" s="40" t="str">
        <f t="shared" si="52"/>
        <v/>
      </c>
      <c r="AC29" s="40" t="str">
        <f t="shared" si="53"/>
        <v/>
      </c>
      <c r="AD29" s="40" t="str">
        <f t="shared" si="54"/>
        <v/>
      </c>
      <c r="AE29" s="40" t="str">
        <f t="shared" si="55"/>
        <v/>
      </c>
      <c r="AF29" s="40" t="str">
        <f t="shared" si="56"/>
        <v/>
      </c>
      <c r="AG29" s="40" t="str">
        <f t="shared" si="57"/>
        <v/>
      </c>
      <c r="AH29" s="40" t="str">
        <f t="shared" si="58"/>
        <v/>
      </c>
      <c r="AI29" s="8"/>
      <c r="AJ29" s="40" t="str">
        <f t="shared" si="59"/>
        <v/>
      </c>
      <c r="AK29" s="40" t="str">
        <f t="shared" si="60"/>
        <v/>
      </c>
      <c r="AL29" s="40" t="str">
        <f t="shared" si="61"/>
        <v/>
      </c>
      <c r="AM29" s="40" t="str">
        <f t="shared" si="62"/>
        <v/>
      </c>
      <c r="AN29" s="181" t="str">
        <f t="shared" si="63"/>
        <v/>
      </c>
      <c r="AO29" s="40">
        <f t="shared" si="33"/>
        <v>11</v>
      </c>
      <c r="AP29" s="40" t="str">
        <f t="shared" si="34"/>
        <v/>
      </c>
      <c r="AQ29" s="40" t="str">
        <f t="shared" si="64"/>
        <v/>
      </c>
      <c r="AR29" s="40" t="str">
        <f t="shared" si="25"/>
        <v/>
      </c>
      <c r="AS29" s="40" t="str">
        <f t="shared" si="65"/>
        <v/>
      </c>
      <c r="AT29" s="40" t="str">
        <f t="shared" si="66"/>
        <v/>
      </c>
      <c r="AW29" s="7"/>
      <c r="AX29" s="7"/>
      <c r="AY29" s="7"/>
      <c r="AZ29" s="7"/>
      <c r="BA29" s="7"/>
      <c r="BB29" s="7"/>
    </row>
    <row r="30" spans="2:54">
      <c r="B30" s="69"/>
      <c r="C30" s="95"/>
      <c r="D30" s="95"/>
      <c r="E30" s="69"/>
      <c r="F30" s="69"/>
      <c r="G30" s="69"/>
      <c r="H30" s="69"/>
      <c r="I30" s="69"/>
      <c r="J30" s="69"/>
      <c r="K30" s="69"/>
      <c r="L30" s="69"/>
      <c r="M30" s="69"/>
      <c r="N30" s="204"/>
      <c r="O30" s="204"/>
      <c r="P30" s="205"/>
      <c r="Q30" s="205"/>
      <c r="S30" s="9"/>
      <c r="T30" s="9"/>
      <c r="AR30" s="8"/>
      <c r="AS30" s="8"/>
      <c r="AT30" s="8"/>
      <c r="AU30" s="8"/>
      <c r="AV30" s="8"/>
      <c r="AW30" s="8"/>
      <c r="AX30" s="8"/>
    </row>
    <row r="31" spans="2:54">
      <c r="B31" s="69"/>
      <c r="C31" s="95"/>
      <c r="D31" s="95"/>
      <c r="E31" s="69"/>
      <c r="F31" s="69"/>
      <c r="G31" s="69"/>
      <c r="H31" s="69"/>
      <c r="I31" s="69"/>
      <c r="J31" s="69"/>
      <c r="K31" s="69"/>
      <c r="L31" s="69"/>
      <c r="M31" s="69"/>
      <c r="N31" s="204"/>
      <c r="O31" s="204"/>
      <c r="P31" s="204"/>
      <c r="Q31" s="204"/>
      <c r="AR31" s="8"/>
      <c r="AS31" s="8"/>
      <c r="AT31" s="8"/>
      <c r="AU31" s="8"/>
      <c r="AV31" s="8"/>
      <c r="AW31" s="8"/>
      <c r="AX31" s="8"/>
    </row>
    <row r="32" spans="2:54">
      <c r="B32" s="69"/>
      <c r="C32" s="95"/>
      <c r="D32" s="95"/>
      <c r="E32" s="69"/>
      <c r="F32" s="69"/>
      <c r="G32" s="69"/>
      <c r="H32" s="69"/>
      <c r="I32" s="69"/>
      <c r="J32" s="69"/>
      <c r="K32" s="69"/>
      <c r="L32" s="69"/>
      <c r="M32" s="69"/>
      <c r="N32" s="69"/>
      <c r="O32" s="69"/>
      <c r="P32" s="69"/>
      <c r="Q32" s="69"/>
      <c r="AR32" s="8"/>
      <c r="AS32" s="8"/>
      <c r="AT32" s="8"/>
      <c r="AU32" s="8"/>
      <c r="AV32" s="8"/>
      <c r="AW32" s="8"/>
      <c r="AX32" s="8"/>
    </row>
    <row r="33" spans="3:50">
      <c r="C33" s="10"/>
      <c r="D33" s="10"/>
      <c r="AR33" s="8"/>
      <c r="AS33" s="8"/>
      <c r="AT33" s="8"/>
      <c r="AU33" s="8"/>
      <c r="AV33" s="8"/>
      <c r="AW33" s="8"/>
      <c r="AX33" s="8"/>
    </row>
    <row r="34" spans="3:50">
      <c r="C34" s="10"/>
      <c r="D34" s="10"/>
      <c r="AR34" s="8"/>
      <c r="AS34" s="8"/>
      <c r="AT34" s="8"/>
      <c r="AU34" s="8"/>
      <c r="AV34" s="8"/>
      <c r="AW34" s="8"/>
      <c r="AX34" s="8"/>
    </row>
    <row r="35" spans="3:50">
      <c r="C35" s="10"/>
      <c r="D35" s="10"/>
      <c r="AR35" s="8"/>
      <c r="AS35" s="8"/>
      <c r="AT35" s="8"/>
      <c r="AU35" s="8"/>
      <c r="AV35" s="8"/>
      <c r="AW35" s="8"/>
      <c r="AX35" s="8"/>
    </row>
    <row r="36" spans="3:50">
      <c r="C36" s="10"/>
      <c r="D36" s="10"/>
      <c r="AR36" s="8"/>
      <c r="AS36" s="8"/>
      <c r="AT36" s="8"/>
      <c r="AU36" s="8"/>
      <c r="AV36" s="8"/>
      <c r="AW36" s="8"/>
      <c r="AX36" s="8"/>
    </row>
    <row r="37" spans="3:50">
      <c r="C37" s="10"/>
      <c r="D37" s="10"/>
      <c r="AR37" s="8"/>
      <c r="AS37" s="8"/>
      <c r="AT37" s="8"/>
      <c r="AU37" s="8"/>
      <c r="AV37" s="8"/>
      <c r="AW37" s="8"/>
      <c r="AX37" s="8"/>
    </row>
    <row r="38" spans="3:50">
      <c r="C38" s="10"/>
      <c r="D38" s="10"/>
      <c r="AR38" s="8"/>
      <c r="AS38" s="8"/>
      <c r="AT38" s="8"/>
      <c r="AU38" s="8"/>
      <c r="AV38" s="8"/>
      <c r="AW38" s="8"/>
      <c r="AX38" s="8"/>
    </row>
    <row r="39" spans="3:50">
      <c r="C39" s="10"/>
      <c r="D39" s="10"/>
      <c r="AR39" s="8"/>
      <c r="AS39" s="8"/>
      <c r="AT39" s="8"/>
      <c r="AU39" s="8"/>
      <c r="AV39" s="8"/>
      <c r="AW39" s="8"/>
      <c r="AX39" s="8"/>
    </row>
    <row r="40" spans="3:50">
      <c r="C40" s="10"/>
      <c r="D40" s="10"/>
      <c r="AR40" s="8"/>
      <c r="AS40" s="8"/>
      <c r="AT40" s="8"/>
      <c r="AU40" s="8"/>
      <c r="AV40" s="8"/>
      <c r="AW40" s="8"/>
      <c r="AX40" s="8"/>
    </row>
    <row r="41" spans="3:50">
      <c r="C41" s="10"/>
      <c r="D41" s="10"/>
      <c r="AR41" s="8"/>
      <c r="AS41" s="8"/>
      <c r="AT41" s="8"/>
      <c r="AU41" s="8"/>
      <c r="AV41" s="8"/>
      <c r="AW41" s="8"/>
      <c r="AX41" s="8"/>
    </row>
    <row r="42" spans="3:50">
      <c r="C42" s="10"/>
      <c r="D42" s="10"/>
      <c r="AR42" s="8"/>
      <c r="AS42" s="8"/>
      <c r="AT42" s="8"/>
      <c r="AU42" s="8"/>
      <c r="AV42" s="8"/>
      <c r="AW42" s="8"/>
      <c r="AX42" s="8"/>
    </row>
    <row r="43" spans="3:50">
      <c r="C43" s="10"/>
      <c r="D43" s="10"/>
      <c r="AR43" s="8"/>
      <c r="AS43" s="8"/>
      <c r="AT43" s="8"/>
      <c r="AU43" s="8"/>
      <c r="AV43" s="8"/>
      <c r="AW43" s="8"/>
      <c r="AX43" s="8"/>
    </row>
    <row r="44" spans="3:50">
      <c r="AR44" s="8"/>
      <c r="AS44" s="8"/>
      <c r="AT44" s="8"/>
      <c r="AU44" s="8"/>
      <c r="AV44" s="8"/>
      <c r="AW44" s="8"/>
      <c r="AX44" s="8"/>
    </row>
    <row r="45" spans="3:50" ht="15.75" thickBot="1">
      <c r="AR45" s="8"/>
      <c r="AS45" s="8"/>
      <c r="AT45" s="8"/>
      <c r="AU45" s="8"/>
      <c r="AV45" s="8"/>
      <c r="AW45" s="8"/>
      <c r="AX45" s="8"/>
    </row>
    <row r="46" spans="3:50" ht="15.75" thickBot="1">
      <c r="F46" s="34" t="s">
        <v>136</v>
      </c>
      <c r="G46" s="44"/>
      <c r="H46" s="34" t="s">
        <v>135</v>
      </c>
      <c r="I46" s="44"/>
      <c r="S46" s="9"/>
      <c r="T46" s="9"/>
      <c r="U46" s="9"/>
      <c r="AB46" s="9"/>
      <c r="AC46" s="9"/>
      <c r="AR46" s="8"/>
      <c r="AS46" s="8"/>
      <c r="AT46" s="8"/>
      <c r="AU46" s="8"/>
      <c r="AV46" s="8"/>
      <c r="AW46" s="8"/>
      <c r="AX46" s="8"/>
    </row>
    <row r="47" spans="3:50" ht="15.75" thickBot="1">
      <c r="F47" s="45" t="s">
        <v>132</v>
      </c>
      <c r="G47" s="46" t="s">
        <v>133</v>
      </c>
      <c r="H47" s="45" t="s">
        <v>132</v>
      </c>
      <c r="I47" s="46" t="s">
        <v>133</v>
      </c>
      <c r="L47" s="9"/>
      <c r="M47" s="9"/>
      <c r="S47" s="9"/>
      <c r="T47" s="9"/>
      <c r="U47" s="9"/>
      <c r="Z47" s="36" t="s">
        <v>140</v>
      </c>
      <c r="AA47" s="37" t="s">
        <v>16</v>
      </c>
      <c r="AB47" s="9"/>
      <c r="AC47" s="9"/>
      <c r="AR47" s="8"/>
      <c r="AS47" s="8"/>
      <c r="AT47" s="8"/>
      <c r="AU47" s="8"/>
      <c r="AV47" s="8"/>
      <c r="AW47" s="8"/>
      <c r="AX47" s="8"/>
    </row>
    <row r="48" spans="3:50">
      <c r="E48" s="47" t="s">
        <v>36</v>
      </c>
      <c r="F48" s="1">
        <v>0</v>
      </c>
      <c r="G48" s="38">
        <v>0</v>
      </c>
      <c r="H48" s="1">
        <v>20</v>
      </c>
      <c r="I48" s="2">
        <v>20</v>
      </c>
      <c r="K48" s="39" t="s">
        <v>127</v>
      </c>
      <c r="L48" s="10"/>
      <c r="O48" s="10"/>
      <c r="Q48" s="10"/>
      <c r="S48" s="9"/>
      <c r="T48" s="9"/>
      <c r="U48" s="9"/>
      <c r="V48" s="9"/>
      <c r="W48" s="1">
        <v>1</v>
      </c>
      <c r="X48" s="2">
        <v>500</v>
      </c>
      <c r="Z48" s="55">
        <v>0</v>
      </c>
      <c r="AA48" s="56">
        <v>0</v>
      </c>
      <c r="AB48" s="9"/>
      <c r="AC48" s="9"/>
      <c r="AR48" s="8"/>
      <c r="AS48" s="8"/>
      <c r="AT48" s="8"/>
      <c r="AU48" s="8"/>
      <c r="AV48" s="8"/>
      <c r="AW48" s="8"/>
      <c r="AX48" s="8"/>
    </row>
    <row r="49" spans="5:50">
      <c r="E49" s="48" t="s">
        <v>24</v>
      </c>
      <c r="F49" s="3">
        <v>70</v>
      </c>
      <c r="G49" s="41">
        <v>70</v>
      </c>
      <c r="H49" s="3">
        <v>20</v>
      </c>
      <c r="I49" s="4">
        <v>20</v>
      </c>
      <c r="K49" s="42">
        <v>1</v>
      </c>
      <c r="L49" s="10"/>
      <c r="O49" s="10"/>
      <c r="Q49" s="10"/>
      <c r="S49" s="9"/>
      <c r="T49" s="9"/>
      <c r="U49" s="9"/>
      <c r="V49" s="9"/>
      <c r="W49" s="3">
        <v>2</v>
      </c>
      <c r="X49" s="4">
        <v>500</v>
      </c>
      <c r="Z49" s="3">
        <v>10</v>
      </c>
      <c r="AA49" s="4">
        <v>0</v>
      </c>
      <c r="AB49" s="9"/>
      <c r="AC49" s="9"/>
      <c r="AR49" s="8"/>
      <c r="AS49" s="8"/>
      <c r="AT49" s="8"/>
      <c r="AU49" s="8"/>
      <c r="AV49" s="8"/>
      <c r="AW49" s="8"/>
      <c r="AX49" s="8"/>
    </row>
    <row r="50" spans="5:50">
      <c r="E50" s="48" t="s">
        <v>39</v>
      </c>
      <c r="F50" s="3">
        <f>F49+20</f>
        <v>90</v>
      </c>
      <c r="G50" s="41">
        <f>G49+20</f>
        <v>90</v>
      </c>
      <c r="H50" s="3">
        <v>20</v>
      </c>
      <c r="I50" s="4">
        <v>20</v>
      </c>
      <c r="K50" s="42">
        <v>2</v>
      </c>
      <c r="L50" s="10"/>
      <c r="O50" s="10"/>
      <c r="P50" s="10"/>
      <c r="Q50" s="10"/>
      <c r="S50" s="9"/>
      <c r="T50" s="9"/>
      <c r="U50" s="9"/>
      <c r="W50" s="3">
        <v>3</v>
      </c>
      <c r="X50" s="4">
        <v>500</v>
      </c>
      <c r="Z50" s="3">
        <f>Z48+10</f>
        <v>10</v>
      </c>
      <c r="AA50" s="4">
        <v>1</v>
      </c>
      <c r="AB50" s="9"/>
      <c r="AC50" s="9"/>
      <c r="AR50" s="8"/>
      <c r="AS50" s="8"/>
      <c r="AT50" s="8"/>
      <c r="AU50" s="8"/>
      <c r="AV50" s="8"/>
      <c r="AW50" s="8"/>
      <c r="AX50" s="8"/>
    </row>
    <row r="51" spans="5:50" ht="15.75" thickBot="1">
      <c r="E51" s="48" t="s">
        <v>42</v>
      </c>
      <c r="F51" s="3">
        <f t="shared" ref="F51:F52" si="67">F50+20</f>
        <v>110</v>
      </c>
      <c r="G51" s="41">
        <f t="shared" ref="G51:G52" si="68">G50+20</f>
        <v>110</v>
      </c>
      <c r="H51" s="3">
        <v>20</v>
      </c>
      <c r="I51" s="4">
        <v>20</v>
      </c>
      <c r="K51" s="42">
        <v>3</v>
      </c>
      <c r="L51" s="10"/>
      <c r="O51" s="10"/>
      <c r="P51" s="10"/>
      <c r="Q51" s="10"/>
      <c r="S51" s="9"/>
      <c r="T51" s="9"/>
      <c r="U51" s="9"/>
      <c r="W51" s="3">
        <v>4</v>
      </c>
      <c r="X51" s="4">
        <v>500</v>
      </c>
      <c r="Z51" s="3">
        <f t="shared" ref="Z51:Z114" si="69">Z50+10</f>
        <v>20</v>
      </c>
      <c r="AA51" s="4">
        <v>1</v>
      </c>
      <c r="AB51" s="9"/>
      <c r="AC51" s="9"/>
      <c r="AR51" s="8"/>
      <c r="AS51" s="8"/>
      <c r="AT51" s="8"/>
      <c r="AU51" s="8"/>
      <c r="AV51" s="8"/>
      <c r="AW51" s="8"/>
      <c r="AX51" s="8"/>
    </row>
    <row r="52" spans="5:50" ht="15.75" thickBot="1">
      <c r="E52" s="48" t="s">
        <v>44</v>
      </c>
      <c r="F52" s="3">
        <f t="shared" si="67"/>
        <v>130</v>
      </c>
      <c r="G52" s="41">
        <f t="shared" si="68"/>
        <v>130</v>
      </c>
      <c r="H52" s="3">
        <v>20</v>
      </c>
      <c r="I52" s="4">
        <v>20</v>
      </c>
      <c r="K52" s="42">
        <v>4</v>
      </c>
      <c r="L52" s="49" t="s">
        <v>137</v>
      </c>
      <c r="M52" s="35"/>
      <c r="N52" s="35"/>
      <c r="O52" s="50"/>
      <c r="P52" s="50"/>
      <c r="Q52" s="37"/>
      <c r="S52" s="9"/>
      <c r="T52" s="9"/>
      <c r="U52" s="9"/>
      <c r="W52" s="3">
        <v>5</v>
      </c>
      <c r="X52" s="4">
        <v>500</v>
      </c>
      <c r="Z52" s="3">
        <f t="shared" si="69"/>
        <v>30</v>
      </c>
      <c r="AA52" s="4">
        <v>1</v>
      </c>
      <c r="AB52" s="9"/>
      <c r="AC52" s="9"/>
      <c r="AR52" s="8"/>
      <c r="AS52" s="8"/>
      <c r="AT52" s="8"/>
      <c r="AU52" s="8"/>
      <c r="AV52" s="8"/>
      <c r="AW52" s="8"/>
      <c r="AX52" s="8"/>
    </row>
    <row r="53" spans="5:50" ht="15.75" thickBot="1">
      <c r="E53" s="48" t="s">
        <v>48</v>
      </c>
      <c r="F53" s="3">
        <f>400</f>
        <v>400</v>
      </c>
      <c r="G53" s="41">
        <v>600</v>
      </c>
      <c r="H53" s="3">
        <v>20</v>
      </c>
      <c r="I53" s="4">
        <v>20</v>
      </c>
      <c r="K53" s="42">
        <v>5</v>
      </c>
      <c r="L53" s="36"/>
      <c r="M53" s="44"/>
      <c r="N53" s="49" t="s">
        <v>138</v>
      </c>
      <c r="O53" s="51"/>
      <c r="P53" s="49" t="s">
        <v>139</v>
      </c>
      <c r="Q53" s="51"/>
      <c r="W53" s="3">
        <v>6</v>
      </c>
      <c r="X53" s="4">
        <v>500</v>
      </c>
      <c r="Z53" s="3">
        <f t="shared" si="69"/>
        <v>40</v>
      </c>
      <c r="AA53" s="4">
        <v>1</v>
      </c>
      <c r="AB53" s="9"/>
      <c r="AC53" s="9"/>
      <c r="AR53" s="8"/>
      <c r="AS53" s="8"/>
      <c r="AT53" s="8"/>
      <c r="AU53" s="8"/>
      <c r="AV53" s="8"/>
      <c r="AW53" s="8"/>
      <c r="AX53" s="8"/>
    </row>
    <row r="54" spans="5:50" ht="15.75" thickBot="1">
      <c r="E54" s="48" t="s">
        <v>53</v>
      </c>
      <c r="F54" s="3">
        <v>920</v>
      </c>
      <c r="G54" s="41">
        <v>1370</v>
      </c>
      <c r="H54" s="3">
        <v>20</v>
      </c>
      <c r="I54" s="4">
        <v>20</v>
      </c>
      <c r="K54" s="42">
        <v>6</v>
      </c>
      <c r="L54" s="45" t="s">
        <v>132</v>
      </c>
      <c r="M54" s="46" t="s">
        <v>133</v>
      </c>
      <c r="N54" s="45" t="s">
        <v>132</v>
      </c>
      <c r="O54" s="46" t="s">
        <v>133</v>
      </c>
      <c r="P54" s="45" t="s">
        <v>132</v>
      </c>
      <c r="Q54" s="46" t="s">
        <v>133</v>
      </c>
      <c r="W54" s="3">
        <v>7</v>
      </c>
      <c r="X54" s="4">
        <v>500</v>
      </c>
      <c r="Z54" s="3">
        <f t="shared" si="69"/>
        <v>50</v>
      </c>
      <c r="AA54" s="4">
        <v>2</v>
      </c>
      <c r="AB54" s="9"/>
      <c r="AC54" s="9"/>
      <c r="AR54" s="8"/>
      <c r="AS54" s="8"/>
      <c r="AT54" s="8"/>
      <c r="AU54" s="8"/>
      <c r="AV54" s="8"/>
      <c r="AW54" s="8"/>
      <c r="AX54" s="8"/>
    </row>
    <row r="55" spans="5:50">
      <c r="E55" s="48" t="s">
        <v>58</v>
      </c>
      <c r="F55" s="3">
        <v>1440</v>
      </c>
      <c r="G55" s="41">
        <v>2140</v>
      </c>
      <c r="H55" s="3">
        <v>20</v>
      </c>
      <c r="I55" s="4">
        <v>20</v>
      </c>
      <c r="K55" s="48">
        <v>-1</v>
      </c>
      <c r="L55" s="1">
        <v>50</v>
      </c>
      <c r="M55" s="38">
        <v>100</v>
      </c>
      <c r="N55" s="1">
        <v>100</v>
      </c>
      <c r="O55" s="2">
        <v>200</v>
      </c>
      <c r="P55" s="52">
        <v>200</v>
      </c>
      <c r="Q55" s="2">
        <v>400</v>
      </c>
      <c r="W55" s="3">
        <v>8</v>
      </c>
      <c r="X55" s="4">
        <v>500</v>
      </c>
      <c r="Z55" s="3">
        <f t="shared" si="69"/>
        <v>60</v>
      </c>
      <c r="AA55" s="4">
        <v>2</v>
      </c>
      <c r="AB55" s="9"/>
      <c r="AC55" s="9"/>
      <c r="AR55" s="8"/>
      <c r="AS55" s="8"/>
      <c r="AT55" s="8"/>
      <c r="AU55" s="8"/>
      <c r="AV55" s="8"/>
      <c r="AW55" s="8"/>
      <c r="AX55" s="8"/>
    </row>
    <row r="56" spans="5:50">
      <c r="E56" s="48" t="s">
        <v>28</v>
      </c>
      <c r="F56" s="3">
        <v>70</v>
      </c>
      <c r="G56" s="41">
        <v>70</v>
      </c>
      <c r="H56" s="3">
        <v>20</v>
      </c>
      <c r="I56" s="4">
        <v>20</v>
      </c>
      <c r="K56" s="48">
        <v>-2</v>
      </c>
      <c r="L56" s="3">
        <f>L55+50</f>
        <v>100</v>
      </c>
      <c r="M56" s="41">
        <f>M55+100</f>
        <v>200</v>
      </c>
      <c r="N56" s="3">
        <f>N55+200</f>
        <v>300</v>
      </c>
      <c r="O56" s="4">
        <f>O55+300</f>
        <v>500</v>
      </c>
      <c r="P56" s="53">
        <f>P55+400</f>
        <v>600</v>
      </c>
      <c r="Q56" s="4">
        <f>Q55+600</f>
        <v>1000</v>
      </c>
      <c r="W56" s="3">
        <v>9</v>
      </c>
      <c r="X56" s="4">
        <v>500</v>
      </c>
      <c r="Z56" s="3">
        <f t="shared" si="69"/>
        <v>70</v>
      </c>
      <c r="AA56" s="4">
        <v>2</v>
      </c>
      <c r="AB56" s="9"/>
      <c r="AC56" s="9"/>
      <c r="AR56" s="8"/>
      <c r="AS56" s="8"/>
      <c r="AT56" s="8"/>
      <c r="AU56" s="8"/>
      <c r="AV56" s="8"/>
      <c r="AW56" s="8"/>
      <c r="AX56" s="8"/>
    </row>
    <row r="57" spans="5:50">
      <c r="E57" s="48" t="s">
        <v>29</v>
      </c>
      <c r="F57" s="3">
        <f>F56+20</f>
        <v>90</v>
      </c>
      <c r="G57" s="41">
        <f>G56+20</f>
        <v>90</v>
      </c>
      <c r="H57" s="3">
        <v>20</v>
      </c>
      <c r="I57" s="4">
        <v>20</v>
      </c>
      <c r="K57" s="48">
        <v>-3</v>
      </c>
      <c r="L57" s="3">
        <f t="shared" ref="L57:L67" si="70">L56+50</f>
        <v>150</v>
      </c>
      <c r="M57" s="41">
        <f t="shared" ref="M57:M67" si="71">M56+100</f>
        <v>300</v>
      </c>
      <c r="N57" s="3">
        <f t="shared" ref="N57" si="72">N56+200</f>
        <v>500</v>
      </c>
      <c r="O57" s="4">
        <f t="shared" ref="O57:O67" si="73">O56+300</f>
        <v>800</v>
      </c>
      <c r="P57" s="53">
        <f t="shared" ref="P57" si="74">P56+400</f>
        <v>1000</v>
      </c>
      <c r="Q57" s="4">
        <f t="shared" ref="Q57:Q67" si="75">Q56+600</f>
        <v>1600</v>
      </c>
      <c r="W57" s="3">
        <v>10</v>
      </c>
      <c r="X57" s="4">
        <v>500</v>
      </c>
      <c r="Z57" s="3">
        <f t="shared" si="69"/>
        <v>80</v>
      </c>
      <c r="AA57" s="4">
        <v>2</v>
      </c>
      <c r="AB57" s="9"/>
      <c r="AC57" s="9"/>
      <c r="AR57" s="8"/>
      <c r="AS57" s="8"/>
      <c r="AT57" s="8"/>
      <c r="AU57" s="8"/>
      <c r="AV57" s="8"/>
      <c r="AW57" s="8"/>
      <c r="AX57" s="8"/>
    </row>
    <row r="58" spans="5:50">
      <c r="E58" s="48" t="s">
        <v>30</v>
      </c>
      <c r="F58" s="3">
        <f t="shared" ref="F58:F59" si="76">F57+20</f>
        <v>110</v>
      </c>
      <c r="G58" s="41">
        <f t="shared" ref="G58:G59" si="77">G57+20</f>
        <v>110</v>
      </c>
      <c r="H58" s="3">
        <v>20</v>
      </c>
      <c r="I58" s="4">
        <v>20</v>
      </c>
      <c r="K58" s="48">
        <v>-4</v>
      </c>
      <c r="L58" s="3">
        <f t="shared" si="70"/>
        <v>200</v>
      </c>
      <c r="M58" s="41">
        <f t="shared" si="71"/>
        <v>400</v>
      </c>
      <c r="N58" s="3">
        <f>N57+300</f>
        <v>800</v>
      </c>
      <c r="O58" s="4">
        <f t="shared" si="73"/>
        <v>1100</v>
      </c>
      <c r="P58" s="53">
        <f>P57+600</f>
        <v>1600</v>
      </c>
      <c r="Q58" s="4">
        <f t="shared" si="75"/>
        <v>2200</v>
      </c>
      <c r="W58" s="3">
        <v>11</v>
      </c>
      <c r="X58" s="4">
        <v>500</v>
      </c>
      <c r="Z58" s="3">
        <f t="shared" si="69"/>
        <v>90</v>
      </c>
      <c r="AA58" s="4">
        <v>3</v>
      </c>
      <c r="AB58" s="9"/>
      <c r="AC58" s="9"/>
      <c r="AR58" s="8"/>
      <c r="AS58" s="8"/>
      <c r="AT58" s="8"/>
      <c r="AU58" s="8"/>
      <c r="AV58" s="8"/>
      <c r="AW58" s="8"/>
      <c r="AX58" s="8"/>
    </row>
    <row r="59" spans="5:50">
      <c r="E59" s="48" t="s">
        <v>45</v>
      </c>
      <c r="F59" s="3">
        <f t="shared" si="76"/>
        <v>130</v>
      </c>
      <c r="G59" s="41">
        <f t="shared" si="77"/>
        <v>130</v>
      </c>
      <c r="H59" s="3">
        <v>20</v>
      </c>
      <c r="I59" s="4">
        <v>20</v>
      </c>
      <c r="K59" s="48">
        <v>-5</v>
      </c>
      <c r="L59" s="3">
        <f t="shared" si="70"/>
        <v>250</v>
      </c>
      <c r="M59" s="41">
        <f t="shared" si="71"/>
        <v>500</v>
      </c>
      <c r="N59" s="3">
        <f t="shared" ref="N59:N67" si="78">N58+300</f>
        <v>1100</v>
      </c>
      <c r="O59" s="4">
        <f t="shared" si="73"/>
        <v>1400</v>
      </c>
      <c r="P59" s="53">
        <f t="shared" ref="P59:P67" si="79">P58+600</f>
        <v>2200</v>
      </c>
      <c r="Q59" s="4">
        <f t="shared" si="75"/>
        <v>2800</v>
      </c>
      <c r="W59" s="3">
        <v>12</v>
      </c>
      <c r="X59" s="4">
        <v>500</v>
      </c>
      <c r="Z59" s="3">
        <f t="shared" si="69"/>
        <v>100</v>
      </c>
      <c r="AA59" s="4">
        <v>3</v>
      </c>
      <c r="AB59" s="9"/>
      <c r="AC59" s="9"/>
      <c r="AR59" s="8"/>
      <c r="AS59" s="8"/>
      <c r="AT59" s="8"/>
      <c r="AU59" s="8"/>
      <c r="AV59" s="8"/>
      <c r="AW59" s="8"/>
      <c r="AX59" s="8"/>
    </row>
    <row r="60" spans="5:50">
      <c r="E60" s="48" t="s">
        <v>49</v>
      </c>
      <c r="F60" s="3">
        <f>400</f>
        <v>400</v>
      </c>
      <c r="G60" s="41">
        <v>600</v>
      </c>
      <c r="H60" s="3">
        <v>20</v>
      </c>
      <c r="I60" s="4">
        <v>20</v>
      </c>
      <c r="K60" s="48">
        <v>-6</v>
      </c>
      <c r="L60" s="3">
        <f t="shared" si="70"/>
        <v>300</v>
      </c>
      <c r="M60" s="41">
        <f t="shared" si="71"/>
        <v>600</v>
      </c>
      <c r="N60" s="3">
        <f t="shared" si="78"/>
        <v>1400</v>
      </c>
      <c r="O60" s="4">
        <f t="shared" si="73"/>
        <v>1700</v>
      </c>
      <c r="P60" s="53">
        <f t="shared" si="79"/>
        <v>2800</v>
      </c>
      <c r="Q60" s="4">
        <f t="shared" si="75"/>
        <v>3400</v>
      </c>
      <c r="W60" s="3">
        <v>13</v>
      </c>
      <c r="X60" s="4">
        <v>500</v>
      </c>
      <c r="Z60" s="3">
        <f t="shared" si="69"/>
        <v>110</v>
      </c>
      <c r="AA60" s="4">
        <v>3</v>
      </c>
      <c r="AB60" s="9"/>
      <c r="AC60" s="9"/>
      <c r="AR60" s="8"/>
      <c r="AS60" s="8"/>
      <c r="AT60" s="8"/>
      <c r="AU60" s="8"/>
      <c r="AV60" s="8"/>
      <c r="AW60" s="8"/>
      <c r="AX60" s="8"/>
    </row>
    <row r="61" spans="5:50">
      <c r="E61" s="48" t="s">
        <v>54</v>
      </c>
      <c r="F61" s="3">
        <v>920</v>
      </c>
      <c r="G61" s="41">
        <v>1370</v>
      </c>
      <c r="H61" s="3">
        <v>20</v>
      </c>
      <c r="I61" s="4">
        <v>20</v>
      </c>
      <c r="K61" s="48">
        <v>-7</v>
      </c>
      <c r="L61" s="3">
        <f t="shared" si="70"/>
        <v>350</v>
      </c>
      <c r="M61" s="41">
        <f t="shared" si="71"/>
        <v>700</v>
      </c>
      <c r="N61" s="3">
        <f t="shared" si="78"/>
        <v>1700</v>
      </c>
      <c r="O61" s="4">
        <f t="shared" si="73"/>
        <v>2000</v>
      </c>
      <c r="P61" s="53">
        <f t="shared" si="79"/>
        <v>3400</v>
      </c>
      <c r="Q61" s="4">
        <f t="shared" si="75"/>
        <v>4000</v>
      </c>
      <c r="W61" s="3">
        <v>14</v>
      </c>
      <c r="X61" s="4">
        <v>500</v>
      </c>
      <c r="Z61" s="3">
        <f t="shared" si="69"/>
        <v>120</v>
      </c>
      <c r="AA61" s="4">
        <v>3</v>
      </c>
      <c r="AB61" s="9"/>
      <c r="AC61" s="9"/>
      <c r="AR61" s="8"/>
      <c r="AS61" s="8"/>
      <c r="AT61" s="8"/>
      <c r="AU61" s="8"/>
      <c r="AV61" s="8"/>
      <c r="AW61" s="8"/>
      <c r="AX61" s="8"/>
    </row>
    <row r="62" spans="5:50">
      <c r="E62" s="48" t="s">
        <v>59</v>
      </c>
      <c r="F62" s="3">
        <v>1440</v>
      </c>
      <c r="G62" s="41">
        <v>2140</v>
      </c>
      <c r="H62" s="3">
        <v>20</v>
      </c>
      <c r="I62" s="4">
        <v>20</v>
      </c>
      <c r="K62" s="48">
        <v>-8</v>
      </c>
      <c r="L62" s="3">
        <f t="shared" si="70"/>
        <v>400</v>
      </c>
      <c r="M62" s="41">
        <f t="shared" si="71"/>
        <v>800</v>
      </c>
      <c r="N62" s="3">
        <f t="shared" si="78"/>
        <v>2000</v>
      </c>
      <c r="O62" s="4">
        <f t="shared" si="73"/>
        <v>2300</v>
      </c>
      <c r="P62" s="53">
        <f t="shared" si="79"/>
        <v>4000</v>
      </c>
      <c r="Q62" s="4">
        <f t="shared" si="75"/>
        <v>4600</v>
      </c>
      <c r="W62" s="3">
        <v>15</v>
      </c>
      <c r="X62" s="4">
        <v>500</v>
      </c>
      <c r="Z62" s="3">
        <f t="shared" si="69"/>
        <v>130</v>
      </c>
      <c r="AA62" s="4">
        <v>4</v>
      </c>
      <c r="AB62" s="9"/>
      <c r="AC62" s="9"/>
      <c r="AR62" s="8"/>
      <c r="AS62" s="8"/>
      <c r="AT62" s="8"/>
      <c r="AU62" s="8"/>
      <c r="AV62" s="8"/>
      <c r="AW62" s="8"/>
      <c r="AX62" s="8"/>
    </row>
    <row r="63" spans="5:50">
      <c r="E63" s="48" t="s">
        <v>37</v>
      </c>
      <c r="F63" s="3">
        <v>80</v>
      </c>
      <c r="G63" s="41">
        <v>80</v>
      </c>
      <c r="H63" s="3">
        <v>30</v>
      </c>
      <c r="I63" s="4">
        <v>30</v>
      </c>
      <c r="K63" s="48">
        <v>-9</v>
      </c>
      <c r="L63" s="3">
        <f t="shared" si="70"/>
        <v>450</v>
      </c>
      <c r="M63" s="41">
        <f t="shared" si="71"/>
        <v>900</v>
      </c>
      <c r="N63" s="3">
        <f t="shared" si="78"/>
        <v>2300</v>
      </c>
      <c r="O63" s="4">
        <f t="shared" si="73"/>
        <v>2600</v>
      </c>
      <c r="P63" s="53">
        <f t="shared" si="79"/>
        <v>4600</v>
      </c>
      <c r="Q63" s="4">
        <f t="shared" si="75"/>
        <v>5200</v>
      </c>
      <c r="W63" s="3">
        <v>16</v>
      </c>
      <c r="X63" s="4">
        <v>170</v>
      </c>
      <c r="Z63" s="3">
        <f t="shared" si="69"/>
        <v>140</v>
      </c>
      <c r="AA63" s="4">
        <v>4</v>
      </c>
      <c r="AB63" s="9"/>
      <c r="AC63" s="9"/>
      <c r="AR63" s="8"/>
      <c r="AS63" s="8"/>
      <c r="AT63" s="8"/>
      <c r="AU63" s="8"/>
      <c r="AV63" s="8"/>
      <c r="AW63" s="8"/>
      <c r="AX63" s="8"/>
    </row>
    <row r="64" spans="5:50">
      <c r="E64" s="48" t="s">
        <v>40</v>
      </c>
      <c r="F64" s="3">
        <f>F63+30</f>
        <v>110</v>
      </c>
      <c r="G64" s="41">
        <f>G63+30</f>
        <v>110</v>
      </c>
      <c r="H64" s="3">
        <v>30</v>
      </c>
      <c r="I64" s="4">
        <v>30</v>
      </c>
      <c r="K64" s="48">
        <v>-10</v>
      </c>
      <c r="L64" s="3">
        <f t="shared" si="70"/>
        <v>500</v>
      </c>
      <c r="M64" s="41">
        <f t="shared" si="71"/>
        <v>1000</v>
      </c>
      <c r="N64" s="3">
        <f t="shared" si="78"/>
        <v>2600</v>
      </c>
      <c r="O64" s="4">
        <f t="shared" si="73"/>
        <v>2900</v>
      </c>
      <c r="P64" s="53">
        <f t="shared" si="79"/>
        <v>5200</v>
      </c>
      <c r="Q64" s="4">
        <f t="shared" si="75"/>
        <v>5800</v>
      </c>
      <c r="W64" s="3">
        <v>17</v>
      </c>
      <c r="X64" s="4">
        <v>140</v>
      </c>
      <c r="Z64" s="3">
        <f t="shared" si="69"/>
        <v>150</v>
      </c>
      <c r="AA64" s="4">
        <v>4</v>
      </c>
      <c r="AB64" s="9"/>
      <c r="AC64" s="9"/>
      <c r="AR64" s="8"/>
      <c r="AS64" s="8"/>
      <c r="AT64" s="8"/>
      <c r="AU64" s="8"/>
      <c r="AV64" s="8"/>
      <c r="AW64" s="8"/>
      <c r="AX64" s="8"/>
    </row>
    <row r="65" spans="5:50">
      <c r="E65" s="48" t="s">
        <v>43</v>
      </c>
      <c r="F65" s="3">
        <f t="shared" ref="F65:F67" si="80">F64+30</f>
        <v>140</v>
      </c>
      <c r="G65" s="41">
        <f t="shared" ref="G65:G67" si="81">G64+30</f>
        <v>140</v>
      </c>
      <c r="H65" s="3">
        <v>30</v>
      </c>
      <c r="I65" s="4">
        <v>30</v>
      </c>
      <c r="K65" s="48">
        <v>-11</v>
      </c>
      <c r="L65" s="3">
        <f t="shared" si="70"/>
        <v>550</v>
      </c>
      <c r="M65" s="41">
        <f t="shared" si="71"/>
        <v>1100</v>
      </c>
      <c r="N65" s="3">
        <f t="shared" si="78"/>
        <v>2900</v>
      </c>
      <c r="O65" s="4">
        <f t="shared" si="73"/>
        <v>3200</v>
      </c>
      <c r="P65" s="53">
        <f t="shared" si="79"/>
        <v>5800</v>
      </c>
      <c r="Q65" s="4">
        <f t="shared" si="75"/>
        <v>6400</v>
      </c>
      <c r="W65" s="3">
        <v>18</v>
      </c>
      <c r="X65" s="4">
        <v>110</v>
      </c>
      <c r="Z65" s="3">
        <f t="shared" si="69"/>
        <v>160</v>
      </c>
      <c r="AA65" s="4">
        <v>4</v>
      </c>
      <c r="AB65" s="9"/>
      <c r="AC65" s="9"/>
      <c r="AR65" s="8"/>
      <c r="AS65" s="8"/>
      <c r="AT65" s="8"/>
      <c r="AU65" s="8"/>
      <c r="AV65" s="8"/>
      <c r="AW65" s="8"/>
      <c r="AX65" s="8"/>
    </row>
    <row r="66" spans="5:50" ht="15.75" thickBot="1">
      <c r="E66" s="48" t="s">
        <v>26</v>
      </c>
      <c r="F66" s="3">
        <v>420</v>
      </c>
      <c r="G66" s="41">
        <v>620</v>
      </c>
      <c r="H66" s="3">
        <v>30</v>
      </c>
      <c r="I66" s="4">
        <v>30</v>
      </c>
      <c r="K66" s="48">
        <v>-12</v>
      </c>
      <c r="L66" s="3">
        <f t="shared" si="70"/>
        <v>600</v>
      </c>
      <c r="M66" s="41">
        <f t="shared" si="71"/>
        <v>1200</v>
      </c>
      <c r="N66" s="3">
        <f t="shared" si="78"/>
        <v>3200</v>
      </c>
      <c r="O66" s="4">
        <f t="shared" si="73"/>
        <v>3500</v>
      </c>
      <c r="P66" s="53">
        <f t="shared" si="79"/>
        <v>6400</v>
      </c>
      <c r="Q66" s="4">
        <f t="shared" si="75"/>
        <v>7000</v>
      </c>
      <c r="W66" s="5">
        <v>19</v>
      </c>
      <c r="X66" s="6">
        <v>80</v>
      </c>
      <c r="Z66" s="3">
        <f t="shared" si="69"/>
        <v>170</v>
      </c>
      <c r="AA66" s="4">
        <v>5</v>
      </c>
      <c r="AB66" s="9"/>
      <c r="AC66" s="9"/>
      <c r="AR66" s="8"/>
      <c r="AS66" s="8"/>
      <c r="AT66" s="8"/>
      <c r="AU66" s="8"/>
      <c r="AV66" s="8"/>
      <c r="AW66" s="8"/>
      <c r="AX66" s="8"/>
    </row>
    <row r="67" spans="5:50" ht="15.75" thickBot="1">
      <c r="E67" s="48" t="s">
        <v>50</v>
      </c>
      <c r="F67" s="3">
        <f t="shared" si="80"/>
        <v>450</v>
      </c>
      <c r="G67" s="41">
        <f t="shared" si="81"/>
        <v>650</v>
      </c>
      <c r="H67" s="3">
        <v>30</v>
      </c>
      <c r="I67" s="4">
        <v>30</v>
      </c>
      <c r="K67" s="54">
        <v>-13</v>
      </c>
      <c r="L67" s="3">
        <f t="shared" si="70"/>
        <v>650</v>
      </c>
      <c r="M67" s="41">
        <f t="shared" si="71"/>
        <v>1300</v>
      </c>
      <c r="N67" s="3">
        <f t="shared" si="78"/>
        <v>3500</v>
      </c>
      <c r="O67" s="4">
        <f t="shared" si="73"/>
        <v>3800</v>
      </c>
      <c r="P67" s="53">
        <f t="shared" si="79"/>
        <v>7000</v>
      </c>
      <c r="Q67" s="4">
        <f t="shared" si="75"/>
        <v>7600</v>
      </c>
      <c r="Z67" s="3">
        <f t="shared" si="69"/>
        <v>180</v>
      </c>
      <c r="AA67" s="4">
        <v>5</v>
      </c>
      <c r="AB67" s="9"/>
      <c r="AC67" s="9"/>
      <c r="AR67" s="8"/>
      <c r="AS67" s="8"/>
      <c r="AT67" s="8"/>
      <c r="AU67" s="8"/>
      <c r="AV67" s="8"/>
      <c r="AW67" s="8"/>
      <c r="AX67" s="8"/>
    </row>
    <row r="68" spans="5:50">
      <c r="E68" s="48" t="s">
        <v>55</v>
      </c>
      <c r="F68" s="3">
        <v>980</v>
      </c>
      <c r="G68" s="41">
        <v>1430</v>
      </c>
      <c r="H68" s="3">
        <v>30</v>
      </c>
      <c r="I68" s="4">
        <v>30</v>
      </c>
      <c r="K68" s="10"/>
      <c r="L68" s="10"/>
      <c r="N68" s="10"/>
      <c r="O68" s="10"/>
      <c r="P68" s="10"/>
      <c r="Q68" s="10"/>
      <c r="Z68" s="3">
        <f t="shared" si="69"/>
        <v>190</v>
      </c>
      <c r="AA68" s="4">
        <v>5</v>
      </c>
      <c r="AB68" s="9"/>
      <c r="AC68" s="9"/>
      <c r="AR68" s="8"/>
      <c r="AS68" s="8"/>
      <c r="AT68" s="8"/>
      <c r="AU68" s="8"/>
      <c r="AV68" s="8"/>
      <c r="AW68" s="8"/>
      <c r="AX68" s="8"/>
    </row>
    <row r="69" spans="5:50">
      <c r="E69" s="48" t="s">
        <v>60</v>
      </c>
      <c r="F69" s="3">
        <v>1510</v>
      </c>
      <c r="G69" s="41">
        <v>2210</v>
      </c>
      <c r="H69" s="3">
        <v>30</v>
      </c>
      <c r="I69" s="4">
        <v>30</v>
      </c>
      <c r="K69" s="10"/>
      <c r="L69" s="10"/>
      <c r="N69" s="10"/>
      <c r="O69" s="10"/>
      <c r="P69" s="10"/>
      <c r="Q69" s="10"/>
      <c r="Z69" s="3">
        <f t="shared" si="69"/>
        <v>200</v>
      </c>
      <c r="AA69" s="4">
        <v>5</v>
      </c>
      <c r="AB69" s="9"/>
      <c r="AC69" s="9"/>
      <c r="AR69" s="8"/>
      <c r="AS69" s="8"/>
      <c r="AT69" s="8"/>
      <c r="AU69" s="8"/>
      <c r="AV69" s="8"/>
      <c r="AW69" s="8"/>
      <c r="AX69" s="8"/>
    </row>
    <row r="70" spans="5:50">
      <c r="E70" s="48" t="s">
        <v>34</v>
      </c>
      <c r="F70" s="3">
        <v>80</v>
      </c>
      <c r="G70" s="41">
        <v>80</v>
      </c>
      <c r="H70" s="3">
        <v>30</v>
      </c>
      <c r="I70" s="4">
        <v>30</v>
      </c>
      <c r="K70" s="10"/>
      <c r="L70" s="10"/>
      <c r="N70" s="10"/>
      <c r="O70" s="10"/>
      <c r="P70" s="10"/>
      <c r="Q70" s="10"/>
      <c r="Z70" s="3">
        <f t="shared" si="69"/>
        <v>210</v>
      </c>
      <c r="AA70" s="4">
        <v>5</v>
      </c>
      <c r="AB70" s="9"/>
      <c r="AC70" s="9"/>
      <c r="AR70" s="8"/>
      <c r="AS70" s="8"/>
      <c r="AT70" s="8"/>
      <c r="AU70" s="8"/>
      <c r="AV70" s="8"/>
      <c r="AW70" s="8"/>
      <c r="AX70" s="8"/>
    </row>
    <row r="71" spans="5:50">
      <c r="E71" s="48" t="s">
        <v>27</v>
      </c>
      <c r="F71" s="3">
        <f>F70+30</f>
        <v>110</v>
      </c>
      <c r="G71" s="41">
        <f>G70+30</f>
        <v>110</v>
      </c>
      <c r="H71" s="3">
        <v>30</v>
      </c>
      <c r="I71" s="4">
        <v>30</v>
      </c>
      <c r="K71" s="10"/>
      <c r="L71" s="10"/>
      <c r="N71" s="10"/>
      <c r="O71" s="10"/>
      <c r="P71" s="10"/>
      <c r="Q71" s="10"/>
      <c r="Z71" s="3">
        <f t="shared" si="69"/>
        <v>220</v>
      </c>
      <c r="AA71" s="4">
        <v>6</v>
      </c>
      <c r="AB71" s="9"/>
      <c r="AC71" s="9"/>
      <c r="AR71" s="8"/>
      <c r="AS71" s="8"/>
      <c r="AT71" s="8"/>
      <c r="AU71" s="8"/>
      <c r="AV71" s="8"/>
      <c r="AW71" s="8"/>
      <c r="AX71" s="8"/>
    </row>
    <row r="72" spans="5:50">
      <c r="E72" s="48" t="s">
        <v>35</v>
      </c>
      <c r="F72" s="3">
        <f t="shared" ref="F72" si="82">F71+30</f>
        <v>140</v>
      </c>
      <c r="G72" s="41">
        <f t="shared" ref="G72" si="83">G71+30</f>
        <v>140</v>
      </c>
      <c r="H72" s="3">
        <v>30</v>
      </c>
      <c r="I72" s="4">
        <v>30</v>
      </c>
      <c r="K72" s="10"/>
      <c r="L72" s="10"/>
      <c r="Z72" s="3">
        <f t="shared" si="69"/>
        <v>230</v>
      </c>
      <c r="AA72" s="4">
        <v>6</v>
      </c>
      <c r="AB72" s="9"/>
      <c r="AC72" s="9"/>
      <c r="AR72" s="8"/>
      <c r="AS72" s="8"/>
      <c r="AT72" s="8"/>
      <c r="AU72" s="8"/>
      <c r="AV72" s="8"/>
      <c r="AW72" s="8"/>
      <c r="AX72" s="8"/>
    </row>
    <row r="73" spans="5:50">
      <c r="E73" s="48" t="s">
        <v>46</v>
      </c>
      <c r="F73" s="3">
        <v>420</v>
      </c>
      <c r="G73" s="41">
        <v>620</v>
      </c>
      <c r="H73" s="3">
        <v>30</v>
      </c>
      <c r="I73" s="4">
        <v>30</v>
      </c>
      <c r="K73" s="10"/>
      <c r="L73" s="10"/>
      <c r="Z73" s="3">
        <f t="shared" si="69"/>
        <v>240</v>
      </c>
      <c r="AA73" s="4">
        <v>6</v>
      </c>
      <c r="AB73" s="9"/>
      <c r="AC73" s="9"/>
      <c r="AX73" s="8"/>
    </row>
    <row r="74" spans="5:50">
      <c r="E74" s="48" t="s">
        <v>51</v>
      </c>
      <c r="F74" s="3">
        <f t="shared" ref="F74" si="84">F73+30</f>
        <v>450</v>
      </c>
      <c r="G74" s="41">
        <f t="shared" ref="G74" si="85">G73+30</f>
        <v>650</v>
      </c>
      <c r="H74" s="3">
        <v>30</v>
      </c>
      <c r="I74" s="4">
        <v>30</v>
      </c>
      <c r="K74" s="10"/>
      <c r="L74" s="10"/>
      <c r="Z74" s="3">
        <f t="shared" si="69"/>
        <v>250</v>
      </c>
      <c r="AA74" s="4">
        <v>6</v>
      </c>
      <c r="AB74" s="9"/>
      <c r="AC74" s="9"/>
    </row>
    <row r="75" spans="5:50">
      <c r="E75" s="48" t="s">
        <v>56</v>
      </c>
      <c r="F75" s="3">
        <v>980</v>
      </c>
      <c r="G75" s="41">
        <v>1430</v>
      </c>
      <c r="H75" s="3">
        <v>30</v>
      </c>
      <c r="I75" s="4">
        <v>30</v>
      </c>
      <c r="K75" s="10"/>
      <c r="L75" s="10"/>
      <c r="Z75" s="3">
        <f t="shared" si="69"/>
        <v>260</v>
      </c>
      <c r="AA75" s="4">
        <v>6</v>
      </c>
      <c r="AB75" s="9"/>
      <c r="AC75" s="9"/>
    </row>
    <row r="76" spans="5:50">
      <c r="E76" s="48" t="s">
        <v>61</v>
      </c>
      <c r="F76" s="3">
        <v>1510</v>
      </c>
      <c r="G76" s="41">
        <v>2210</v>
      </c>
      <c r="H76" s="3">
        <v>30</v>
      </c>
      <c r="I76" s="4">
        <v>30</v>
      </c>
      <c r="K76" s="10"/>
      <c r="L76" s="10"/>
      <c r="Z76" s="3">
        <f t="shared" si="69"/>
        <v>270</v>
      </c>
      <c r="AA76" s="4">
        <v>7</v>
      </c>
      <c r="AB76" s="9"/>
      <c r="AC76" s="9"/>
    </row>
    <row r="77" spans="5:50">
      <c r="E77" s="48" t="s">
        <v>38</v>
      </c>
      <c r="F77" s="3">
        <v>90</v>
      </c>
      <c r="G77" s="41">
        <v>90</v>
      </c>
      <c r="H77" s="3">
        <v>30</v>
      </c>
      <c r="I77" s="4">
        <v>30</v>
      </c>
      <c r="K77" s="10"/>
      <c r="L77" s="10"/>
      <c r="Z77" s="3">
        <f t="shared" si="69"/>
        <v>280</v>
      </c>
      <c r="AA77" s="4">
        <v>7</v>
      </c>
      <c r="AB77" s="9"/>
      <c r="AC77" s="9"/>
    </row>
    <row r="78" spans="5:50">
      <c r="E78" s="48" t="s">
        <v>41</v>
      </c>
      <c r="F78" s="3">
        <f>F77+30</f>
        <v>120</v>
      </c>
      <c r="G78" s="41">
        <f>G77+30</f>
        <v>120</v>
      </c>
      <c r="H78" s="3">
        <v>30</v>
      </c>
      <c r="I78" s="4">
        <v>30</v>
      </c>
      <c r="K78" s="10"/>
      <c r="L78" s="10"/>
      <c r="Z78" s="3">
        <f t="shared" si="69"/>
        <v>290</v>
      </c>
      <c r="AA78" s="4">
        <v>7</v>
      </c>
      <c r="AB78" s="9"/>
      <c r="AC78" s="9"/>
    </row>
    <row r="79" spans="5:50">
      <c r="E79" s="48" t="s">
        <v>25</v>
      </c>
      <c r="F79" s="3">
        <v>400</v>
      </c>
      <c r="G79" s="41">
        <v>600</v>
      </c>
      <c r="H79" s="3">
        <v>30</v>
      </c>
      <c r="I79" s="4">
        <v>30</v>
      </c>
      <c r="K79" s="10"/>
      <c r="L79" s="10"/>
      <c r="Z79" s="3">
        <f t="shared" si="69"/>
        <v>300</v>
      </c>
      <c r="AA79" s="4">
        <v>7</v>
      </c>
      <c r="AB79" s="9"/>
      <c r="AC79" s="9"/>
    </row>
    <row r="80" spans="5:50">
      <c r="E80" s="48" t="s">
        <v>47</v>
      </c>
      <c r="F80" s="3">
        <f>F79+30</f>
        <v>430</v>
      </c>
      <c r="G80" s="41">
        <f>G79+30</f>
        <v>630</v>
      </c>
      <c r="H80" s="3">
        <v>30</v>
      </c>
      <c r="I80" s="4">
        <v>30</v>
      </c>
      <c r="K80" s="10"/>
      <c r="L80" s="10"/>
      <c r="Z80" s="3">
        <f t="shared" si="69"/>
        <v>310</v>
      </c>
      <c r="AA80" s="4">
        <v>7</v>
      </c>
      <c r="AB80" s="9"/>
      <c r="AC80" s="9"/>
    </row>
    <row r="81" spans="5:29">
      <c r="E81" s="48" t="s">
        <v>52</v>
      </c>
      <c r="F81" s="3">
        <f>F80+30</f>
        <v>460</v>
      </c>
      <c r="G81" s="41">
        <f>G80+30</f>
        <v>660</v>
      </c>
      <c r="H81" s="3">
        <v>30</v>
      </c>
      <c r="I81" s="4">
        <v>30</v>
      </c>
      <c r="K81" s="10"/>
      <c r="L81" s="10"/>
      <c r="Z81" s="3">
        <f t="shared" si="69"/>
        <v>320</v>
      </c>
      <c r="AA81" s="4">
        <v>8</v>
      </c>
      <c r="AB81" s="9"/>
      <c r="AC81" s="9"/>
    </row>
    <row r="82" spans="5:29">
      <c r="E82" s="48" t="s">
        <v>57</v>
      </c>
      <c r="F82" s="3">
        <v>990</v>
      </c>
      <c r="G82" s="41">
        <v>1440</v>
      </c>
      <c r="H82" s="3">
        <v>30</v>
      </c>
      <c r="I82" s="4">
        <v>30</v>
      </c>
      <c r="K82" s="10"/>
      <c r="L82" s="10"/>
      <c r="Z82" s="3">
        <f t="shared" si="69"/>
        <v>330</v>
      </c>
      <c r="AA82" s="4">
        <v>8</v>
      </c>
      <c r="AB82" s="9"/>
      <c r="AC82" s="9"/>
    </row>
    <row r="83" spans="5:29">
      <c r="E83" s="48" t="s">
        <v>62</v>
      </c>
      <c r="F83" s="3">
        <v>1520</v>
      </c>
      <c r="G83" s="41">
        <v>2220</v>
      </c>
      <c r="H83" s="3">
        <v>30</v>
      </c>
      <c r="I83" s="4">
        <v>30</v>
      </c>
      <c r="K83" s="10"/>
      <c r="L83" s="10"/>
      <c r="Z83" s="3">
        <f t="shared" si="69"/>
        <v>340</v>
      </c>
      <c r="AA83" s="4">
        <v>8</v>
      </c>
      <c r="AB83" s="9"/>
      <c r="AC83" s="9"/>
    </row>
    <row r="84" spans="5:29">
      <c r="E84" s="48" t="s">
        <v>63</v>
      </c>
      <c r="F84" s="3">
        <v>140</v>
      </c>
      <c r="G84" s="41">
        <v>140</v>
      </c>
      <c r="H84" s="3">
        <v>100</v>
      </c>
      <c r="I84" s="4">
        <v>200</v>
      </c>
      <c r="K84" s="10"/>
      <c r="L84" s="10"/>
      <c r="Z84" s="3">
        <f t="shared" si="69"/>
        <v>350</v>
      </c>
      <c r="AA84" s="4">
        <v>8</v>
      </c>
      <c r="AB84" s="9"/>
      <c r="AC84" s="9"/>
    </row>
    <row r="85" spans="5:29">
      <c r="E85" s="48" t="s">
        <v>67</v>
      </c>
      <c r="F85" s="3">
        <f>F84+40</f>
        <v>180</v>
      </c>
      <c r="G85" s="41">
        <f>G84+40</f>
        <v>180</v>
      </c>
      <c r="H85" s="3">
        <v>100</v>
      </c>
      <c r="I85" s="4">
        <v>200</v>
      </c>
      <c r="K85" s="10"/>
      <c r="L85" s="10"/>
      <c r="Z85" s="3">
        <f t="shared" si="69"/>
        <v>360</v>
      </c>
      <c r="AA85" s="4">
        <v>8</v>
      </c>
      <c r="AB85" s="9"/>
      <c r="AC85" s="9"/>
    </row>
    <row r="86" spans="5:29">
      <c r="E86" s="48" t="s">
        <v>71</v>
      </c>
      <c r="F86" s="3">
        <v>470</v>
      </c>
      <c r="G86" s="41">
        <v>670</v>
      </c>
      <c r="H86" s="3">
        <v>100</v>
      </c>
      <c r="I86" s="4">
        <v>200</v>
      </c>
      <c r="K86" s="10"/>
      <c r="L86" s="10"/>
      <c r="Z86" s="3">
        <f t="shared" si="69"/>
        <v>370</v>
      </c>
      <c r="AA86" s="4">
        <v>9</v>
      </c>
      <c r="AB86" s="9"/>
      <c r="AC86" s="9"/>
    </row>
    <row r="87" spans="5:29">
      <c r="E87" s="48" t="s">
        <v>75</v>
      </c>
      <c r="F87" s="3">
        <f>F86+40</f>
        <v>510</v>
      </c>
      <c r="G87" s="41">
        <f>G86+40</f>
        <v>710</v>
      </c>
      <c r="H87" s="3">
        <v>100</v>
      </c>
      <c r="I87" s="4">
        <v>200</v>
      </c>
      <c r="K87" s="10"/>
      <c r="L87" s="10"/>
      <c r="Z87" s="3">
        <f t="shared" si="69"/>
        <v>380</v>
      </c>
      <c r="AA87" s="4">
        <v>9</v>
      </c>
      <c r="AB87" s="9"/>
      <c r="AC87" s="9"/>
    </row>
    <row r="88" spans="5:29">
      <c r="E88" s="48" t="s">
        <v>80</v>
      </c>
      <c r="F88" s="3">
        <f t="shared" ref="F88:G88" si="86">F87+40</f>
        <v>550</v>
      </c>
      <c r="G88" s="41">
        <f t="shared" si="86"/>
        <v>750</v>
      </c>
      <c r="H88" s="3">
        <v>100</v>
      </c>
      <c r="I88" s="4">
        <v>200</v>
      </c>
      <c r="K88" s="10"/>
      <c r="Z88" s="3">
        <f t="shared" si="69"/>
        <v>390</v>
      </c>
      <c r="AA88" s="4">
        <v>9</v>
      </c>
      <c r="AB88" s="9"/>
      <c r="AC88" s="9"/>
    </row>
    <row r="89" spans="5:29">
      <c r="E89" s="48" t="s">
        <v>82</v>
      </c>
      <c r="F89" s="3">
        <v>1090</v>
      </c>
      <c r="G89" s="41">
        <v>1540</v>
      </c>
      <c r="H89" s="3">
        <v>100</v>
      </c>
      <c r="I89" s="4">
        <v>200</v>
      </c>
      <c r="K89" s="10"/>
      <c r="Z89" s="3">
        <f t="shared" si="69"/>
        <v>400</v>
      </c>
      <c r="AA89" s="4">
        <v>9</v>
      </c>
      <c r="AB89" s="9"/>
      <c r="AC89" s="9"/>
    </row>
    <row r="90" spans="5:29">
      <c r="E90" s="48" t="s">
        <v>87</v>
      </c>
      <c r="F90" s="3">
        <v>1630</v>
      </c>
      <c r="G90" s="41">
        <v>2330</v>
      </c>
      <c r="H90" s="3">
        <v>100</v>
      </c>
      <c r="I90" s="4">
        <v>200</v>
      </c>
      <c r="K90" s="10"/>
      <c r="Z90" s="3">
        <f t="shared" si="69"/>
        <v>410</v>
      </c>
      <c r="AA90" s="4">
        <v>9</v>
      </c>
      <c r="AB90" s="9"/>
      <c r="AC90" s="9"/>
    </row>
    <row r="91" spans="5:29">
      <c r="E91" s="48" t="s">
        <v>31</v>
      </c>
      <c r="F91" s="3">
        <v>140</v>
      </c>
      <c r="G91" s="41">
        <v>140</v>
      </c>
      <c r="H91" s="3">
        <v>100</v>
      </c>
      <c r="I91" s="4">
        <v>200</v>
      </c>
      <c r="K91" s="10"/>
      <c r="Z91" s="3">
        <f t="shared" si="69"/>
        <v>420</v>
      </c>
      <c r="AA91" s="4">
        <v>9</v>
      </c>
      <c r="AB91" s="9"/>
      <c r="AC91" s="9"/>
    </row>
    <row r="92" spans="5:29">
      <c r="E92" s="48" t="s">
        <v>32</v>
      </c>
      <c r="F92" s="3">
        <f>F91+40</f>
        <v>180</v>
      </c>
      <c r="G92" s="41">
        <f>G91+40</f>
        <v>180</v>
      </c>
      <c r="H92" s="3">
        <v>100</v>
      </c>
      <c r="I92" s="4">
        <v>200</v>
      </c>
      <c r="K92" s="10"/>
      <c r="Z92" s="3">
        <f t="shared" si="69"/>
        <v>430</v>
      </c>
      <c r="AA92" s="4">
        <v>10</v>
      </c>
      <c r="AB92" s="9"/>
      <c r="AC92" s="9"/>
    </row>
    <row r="93" spans="5:29">
      <c r="E93" s="48" t="s">
        <v>33</v>
      </c>
      <c r="F93" s="3">
        <v>470</v>
      </c>
      <c r="G93" s="41">
        <v>670</v>
      </c>
      <c r="H93" s="3">
        <v>100</v>
      </c>
      <c r="I93" s="4">
        <v>200</v>
      </c>
      <c r="K93" s="10"/>
      <c r="Z93" s="3">
        <f t="shared" si="69"/>
        <v>440</v>
      </c>
      <c r="AA93" s="4">
        <v>10</v>
      </c>
      <c r="AB93" s="9"/>
      <c r="AC93" s="9"/>
    </row>
    <row r="94" spans="5:29">
      <c r="E94" s="48" t="s">
        <v>76</v>
      </c>
      <c r="F94" s="3">
        <f>F93+40</f>
        <v>510</v>
      </c>
      <c r="G94" s="41">
        <f>G93+40</f>
        <v>710</v>
      </c>
      <c r="H94" s="3">
        <v>100</v>
      </c>
      <c r="I94" s="4">
        <v>200</v>
      </c>
      <c r="K94" s="10"/>
      <c r="Z94" s="3">
        <f t="shared" si="69"/>
        <v>450</v>
      </c>
      <c r="AA94" s="4">
        <v>10</v>
      </c>
      <c r="AB94" s="9"/>
      <c r="AC94" s="9"/>
    </row>
    <row r="95" spans="5:29">
      <c r="E95" s="48" t="s">
        <v>23</v>
      </c>
      <c r="F95" s="3">
        <f t="shared" ref="F95" si="87">F94+40</f>
        <v>550</v>
      </c>
      <c r="G95" s="41">
        <f t="shared" ref="G95" si="88">G94+40</f>
        <v>750</v>
      </c>
      <c r="H95" s="3">
        <v>100</v>
      </c>
      <c r="I95" s="4">
        <v>200</v>
      </c>
      <c r="K95" s="10"/>
      <c r="Z95" s="3">
        <f t="shared" si="69"/>
        <v>460</v>
      </c>
      <c r="AA95" s="4">
        <v>10</v>
      </c>
      <c r="AB95" s="9"/>
      <c r="AC95" s="9"/>
    </row>
    <row r="96" spans="5:29">
      <c r="E96" s="48" t="s">
        <v>83</v>
      </c>
      <c r="F96" s="3">
        <v>1090</v>
      </c>
      <c r="G96" s="41">
        <v>1540</v>
      </c>
      <c r="H96" s="3">
        <v>100</v>
      </c>
      <c r="I96" s="4">
        <v>200</v>
      </c>
      <c r="K96" s="10"/>
      <c r="Z96" s="3">
        <f t="shared" si="69"/>
        <v>470</v>
      </c>
      <c r="AA96" s="4">
        <v>10</v>
      </c>
      <c r="AB96" s="9"/>
      <c r="AC96" s="9"/>
    </row>
    <row r="97" spans="5:29">
      <c r="E97" s="48" t="s">
        <v>88</v>
      </c>
      <c r="F97" s="3">
        <v>1630</v>
      </c>
      <c r="G97" s="41">
        <v>2330</v>
      </c>
      <c r="H97" s="3">
        <v>100</v>
      </c>
      <c r="I97" s="4">
        <v>200</v>
      </c>
      <c r="K97" s="10"/>
      <c r="Z97" s="3">
        <f t="shared" si="69"/>
        <v>480</v>
      </c>
      <c r="AA97" s="4">
        <v>10</v>
      </c>
      <c r="AB97" s="9"/>
      <c r="AC97" s="9"/>
    </row>
    <row r="98" spans="5:29">
      <c r="E98" s="48" t="s">
        <v>64</v>
      </c>
      <c r="F98" s="3">
        <v>160</v>
      </c>
      <c r="G98" s="41">
        <v>160</v>
      </c>
      <c r="H98" s="3">
        <v>100</v>
      </c>
      <c r="I98" s="4">
        <v>200</v>
      </c>
      <c r="K98" s="10"/>
      <c r="Z98" s="3">
        <f t="shared" si="69"/>
        <v>490</v>
      </c>
      <c r="AA98" s="4">
        <v>10</v>
      </c>
      <c r="AB98" s="9"/>
      <c r="AC98" s="9"/>
    </row>
    <row r="99" spans="5:29">
      <c r="E99" s="48" t="s">
        <v>68</v>
      </c>
      <c r="F99" s="3">
        <v>470</v>
      </c>
      <c r="G99" s="41">
        <v>670</v>
      </c>
      <c r="H99" s="3">
        <v>100</v>
      </c>
      <c r="I99" s="4">
        <v>200</v>
      </c>
      <c r="K99" s="10"/>
      <c r="Z99" s="3">
        <f t="shared" si="69"/>
        <v>500</v>
      </c>
      <c r="AA99" s="4">
        <v>11</v>
      </c>
      <c r="AB99" s="9"/>
      <c r="AC99" s="9"/>
    </row>
    <row r="100" spans="5:29">
      <c r="E100" s="48" t="s">
        <v>72</v>
      </c>
      <c r="F100" s="3">
        <f t="shared" ref="F100:G102" si="89">F99+60</f>
        <v>530</v>
      </c>
      <c r="G100" s="41">
        <f t="shared" si="89"/>
        <v>730</v>
      </c>
      <c r="H100" s="3">
        <v>100</v>
      </c>
      <c r="I100" s="4">
        <v>200</v>
      </c>
      <c r="K100" s="10"/>
      <c r="Z100" s="3">
        <f t="shared" si="69"/>
        <v>510</v>
      </c>
      <c r="AA100" s="4">
        <v>11</v>
      </c>
      <c r="AB100" s="9"/>
      <c r="AC100" s="9"/>
    </row>
    <row r="101" spans="5:29">
      <c r="E101" s="48" t="s">
        <v>77</v>
      </c>
      <c r="F101" s="3">
        <f t="shared" si="89"/>
        <v>590</v>
      </c>
      <c r="G101" s="41">
        <f t="shared" si="89"/>
        <v>790</v>
      </c>
      <c r="H101" s="3">
        <v>100</v>
      </c>
      <c r="I101" s="4">
        <v>200</v>
      </c>
      <c r="K101" s="10"/>
      <c r="Z101" s="3">
        <f t="shared" si="69"/>
        <v>520</v>
      </c>
      <c r="AA101" s="4">
        <v>11</v>
      </c>
      <c r="AB101" s="9"/>
      <c r="AC101" s="9"/>
    </row>
    <row r="102" spans="5:29">
      <c r="E102" s="48" t="s">
        <v>19</v>
      </c>
      <c r="F102" s="3">
        <f t="shared" si="89"/>
        <v>650</v>
      </c>
      <c r="G102" s="41">
        <f t="shared" si="89"/>
        <v>850</v>
      </c>
      <c r="H102" s="3">
        <v>100</v>
      </c>
      <c r="I102" s="4">
        <v>200</v>
      </c>
      <c r="K102" s="10"/>
      <c r="Z102" s="3">
        <f t="shared" si="69"/>
        <v>530</v>
      </c>
      <c r="AA102" s="4">
        <v>11</v>
      </c>
      <c r="AB102" s="9"/>
      <c r="AC102" s="9"/>
    </row>
    <row r="103" spans="5:29">
      <c r="E103" s="48" t="s">
        <v>84</v>
      </c>
      <c r="F103" s="3">
        <v>1210</v>
      </c>
      <c r="G103" s="41">
        <v>1660</v>
      </c>
      <c r="H103" s="3">
        <v>100</v>
      </c>
      <c r="I103" s="4">
        <v>200</v>
      </c>
      <c r="K103" s="10"/>
      <c r="Z103" s="3">
        <f t="shared" si="69"/>
        <v>540</v>
      </c>
      <c r="AA103" s="4">
        <v>11</v>
      </c>
      <c r="AB103" s="9"/>
      <c r="AC103" s="9"/>
    </row>
    <row r="104" spans="5:29">
      <c r="E104" s="48" t="s">
        <v>89</v>
      </c>
      <c r="F104" s="3">
        <v>1770</v>
      </c>
      <c r="G104" s="41">
        <v>2470</v>
      </c>
      <c r="H104" s="3">
        <v>100</v>
      </c>
      <c r="I104" s="4">
        <v>200</v>
      </c>
      <c r="K104" s="10"/>
      <c r="Z104" s="3">
        <f t="shared" si="69"/>
        <v>550</v>
      </c>
      <c r="AA104" s="4">
        <v>11</v>
      </c>
      <c r="AB104" s="9"/>
      <c r="AC104" s="9"/>
    </row>
    <row r="105" spans="5:29">
      <c r="E105" s="48" t="s">
        <v>65</v>
      </c>
      <c r="F105" s="3">
        <v>160</v>
      </c>
      <c r="G105" s="41">
        <v>160</v>
      </c>
      <c r="H105" s="3">
        <v>100</v>
      </c>
      <c r="I105" s="4">
        <v>200</v>
      </c>
      <c r="K105" s="10"/>
      <c r="Z105" s="3">
        <f t="shared" si="69"/>
        <v>560</v>
      </c>
      <c r="AA105" s="4">
        <v>11</v>
      </c>
      <c r="AB105" s="9"/>
      <c r="AC105" s="9"/>
    </row>
    <row r="106" spans="5:29">
      <c r="E106" s="48" t="s">
        <v>69</v>
      </c>
      <c r="F106" s="3">
        <v>470</v>
      </c>
      <c r="G106" s="41">
        <v>670</v>
      </c>
      <c r="H106" s="3">
        <v>100</v>
      </c>
      <c r="I106" s="4">
        <v>200</v>
      </c>
      <c r="K106" s="10"/>
      <c r="Z106" s="3">
        <f t="shared" si="69"/>
        <v>570</v>
      </c>
      <c r="AA106" s="4">
        <v>11</v>
      </c>
      <c r="AB106" s="9"/>
      <c r="AC106" s="9"/>
    </row>
    <row r="107" spans="5:29">
      <c r="E107" s="48" t="s">
        <v>73</v>
      </c>
      <c r="F107" s="3">
        <f t="shared" ref="F107:F109" si="90">F106+60</f>
        <v>530</v>
      </c>
      <c r="G107" s="41">
        <f t="shared" ref="G107:G109" si="91">G106+60</f>
        <v>730</v>
      </c>
      <c r="H107" s="3">
        <v>100</v>
      </c>
      <c r="I107" s="4">
        <v>200</v>
      </c>
      <c r="K107" s="10"/>
      <c r="Z107" s="3">
        <f t="shared" si="69"/>
        <v>580</v>
      </c>
      <c r="AA107" s="4">
        <v>11</v>
      </c>
      <c r="AB107" s="9"/>
      <c r="AC107" s="9"/>
    </row>
    <row r="108" spans="5:29">
      <c r="E108" s="48" t="s">
        <v>78</v>
      </c>
      <c r="F108" s="3">
        <f t="shared" si="90"/>
        <v>590</v>
      </c>
      <c r="G108" s="41">
        <f t="shared" si="91"/>
        <v>790</v>
      </c>
      <c r="H108" s="3">
        <v>100</v>
      </c>
      <c r="I108" s="4">
        <v>200</v>
      </c>
      <c r="K108" s="10"/>
      <c r="Z108" s="3">
        <f t="shared" si="69"/>
        <v>590</v>
      </c>
      <c r="AA108" s="4">
        <v>11</v>
      </c>
      <c r="AB108" s="9"/>
      <c r="AC108" s="9"/>
    </row>
    <row r="109" spans="5:29">
      <c r="E109" s="48" t="s">
        <v>22</v>
      </c>
      <c r="F109" s="3">
        <f t="shared" si="90"/>
        <v>650</v>
      </c>
      <c r="G109" s="41">
        <f t="shared" si="91"/>
        <v>850</v>
      </c>
      <c r="H109" s="3">
        <v>100</v>
      </c>
      <c r="I109" s="4">
        <v>200</v>
      </c>
      <c r="K109" s="10"/>
      <c r="Z109" s="3">
        <f t="shared" si="69"/>
        <v>600</v>
      </c>
      <c r="AA109" s="4">
        <v>12</v>
      </c>
      <c r="AB109" s="9"/>
      <c r="AC109" s="9"/>
    </row>
    <row r="110" spans="5:29">
      <c r="E110" s="48" t="s">
        <v>85</v>
      </c>
      <c r="F110" s="3">
        <v>1210</v>
      </c>
      <c r="G110" s="41">
        <v>1660</v>
      </c>
      <c r="H110" s="3">
        <v>100</v>
      </c>
      <c r="I110" s="4">
        <v>200</v>
      </c>
      <c r="K110" s="10"/>
      <c r="Z110" s="3">
        <f t="shared" si="69"/>
        <v>610</v>
      </c>
      <c r="AA110" s="4">
        <v>12</v>
      </c>
      <c r="AB110" s="9"/>
      <c r="AC110" s="9"/>
    </row>
    <row r="111" spans="5:29">
      <c r="E111" s="48" t="s">
        <v>90</v>
      </c>
      <c r="F111" s="3">
        <v>1770</v>
      </c>
      <c r="G111" s="41">
        <v>2470</v>
      </c>
      <c r="H111" s="3">
        <v>100</v>
      </c>
      <c r="I111" s="4">
        <v>200</v>
      </c>
      <c r="K111" s="10"/>
      <c r="Z111" s="3">
        <f t="shared" si="69"/>
        <v>620</v>
      </c>
      <c r="AA111" s="4">
        <v>12</v>
      </c>
      <c r="AB111" s="9"/>
      <c r="AC111" s="9"/>
    </row>
    <row r="112" spans="5:29">
      <c r="E112" s="48" t="s">
        <v>66</v>
      </c>
      <c r="F112" s="3">
        <v>180</v>
      </c>
      <c r="G112" s="41">
        <v>180</v>
      </c>
      <c r="H112" s="3">
        <v>100</v>
      </c>
      <c r="I112" s="4">
        <v>200</v>
      </c>
      <c r="K112" s="10"/>
      <c r="Z112" s="3">
        <f t="shared" si="69"/>
        <v>630</v>
      </c>
      <c r="AA112" s="4">
        <v>12</v>
      </c>
      <c r="AB112" s="9"/>
      <c r="AC112" s="9"/>
    </row>
    <row r="113" spans="5:29">
      <c r="E113" s="48" t="s">
        <v>70</v>
      </c>
      <c r="F113" s="3">
        <v>490</v>
      </c>
      <c r="G113" s="41">
        <v>690</v>
      </c>
      <c r="H113" s="3">
        <v>100</v>
      </c>
      <c r="I113" s="4">
        <v>200</v>
      </c>
      <c r="K113" s="10"/>
      <c r="Z113" s="3">
        <f t="shared" si="69"/>
        <v>640</v>
      </c>
      <c r="AA113" s="4">
        <v>12</v>
      </c>
      <c r="AB113" s="9"/>
      <c r="AC113" s="9"/>
    </row>
    <row r="114" spans="5:29">
      <c r="E114" s="48" t="s">
        <v>74</v>
      </c>
      <c r="F114" s="3">
        <f t="shared" ref="F114:F116" si="92">F113+60</f>
        <v>550</v>
      </c>
      <c r="G114" s="41">
        <f t="shared" ref="G114:G116" si="93">G113+60</f>
        <v>750</v>
      </c>
      <c r="H114" s="3">
        <v>100</v>
      </c>
      <c r="I114" s="4">
        <v>200</v>
      </c>
      <c r="K114" s="10"/>
      <c r="Z114" s="3">
        <f t="shared" si="69"/>
        <v>650</v>
      </c>
      <c r="AA114" s="4">
        <v>12</v>
      </c>
      <c r="AB114" s="9"/>
      <c r="AC114" s="9"/>
    </row>
    <row r="115" spans="5:29">
      <c r="E115" s="48" t="s">
        <v>79</v>
      </c>
      <c r="F115" s="3">
        <f t="shared" si="92"/>
        <v>610</v>
      </c>
      <c r="G115" s="41">
        <f t="shared" si="93"/>
        <v>810</v>
      </c>
      <c r="H115" s="3">
        <v>100</v>
      </c>
      <c r="I115" s="4">
        <v>200</v>
      </c>
      <c r="K115" s="10"/>
      <c r="Z115" s="3">
        <f t="shared" ref="Z115:Z178" si="94">Z114+10</f>
        <v>660</v>
      </c>
      <c r="AA115" s="4">
        <v>12</v>
      </c>
      <c r="AB115" s="9"/>
      <c r="AC115" s="9"/>
    </row>
    <row r="116" spans="5:29">
      <c r="E116" s="48" t="s">
        <v>81</v>
      </c>
      <c r="F116" s="3">
        <f t="shared" si="92"/>
        <v>670</v>
      </c>
      <c r="G116" s="41">
        <f t="shared" si="93"/>
        <v>870</v>
      </c>
      <c r="H116" s="3">
        <v>100</v>
      </c>
      <c r="I116" s="4">
        <v>200</v>
      </c>
      <c r="K116" s="10"/>
      <c r="Z116" s="3">
        <f t="shared" si="94"/>
        <v>670</v>
      </c>
      <c r="AA116" s="4">
        <v>12</v>
      </c>
      <c r="AB116" s="9"/>
      <c r="AC116" s="9"/>
    </row>
    <row r="117" spans="5:29">
      <c r="E117" s="48" t="s">
        <v>86</v>
      </c>
      <c r="F117" s="3">
        <v>1230</v>
      </c>
      <c r="G117" s="41">
        <v>1680</v>
      </c>
      <c r="H117" s="3">
        <v>100</v>
      </c>
      <c r="I117" s="4">
        <v>200</v>
      </c>
      <c r="K117" s="10"/>
      <c r="Z117" s="3">
        <f t="shared" si="94"/>
        <v>680</v>
      </c>
      <c r="AA117" s="4">
        <v>12</v>
      </c>
      <c r="AB117" s="9"/>
      <c r="AC117" s="9"/>
    </row>
    <row r="118" spans="5:29">
      <c r="E118" s="48" t="s">
        <v>91</v>
      </c>
      <c r="F118" s="3">
        <v>1790</v>
      </c>
      <c r="G118" s="41">
        <v>2490</v>
      </c>
      <c r="H118" s="3">
        <v>100</v>
      </c>
      <c r="I118" s="4">
        <v>200</v>
      </c>
      <c r="K118" s="10"/>
      <c r="Z118" s="3">
        <f t="shared" si="94"/>
        <v>690</v>
      </c>
      <c r="AA118" s="4">
        <v>12</v>
      </c>
      <c r="AB118" s="9"/>
      <c r="AC118" s="9"/>
    </row>
    <row r="119" spans="5:29">
      <c r="E119" s="48" t="s">
        <v>92</v>
      </c>
      <c r="F119" s="3">
        <v>230</v>
      </c>
      <c r="G119" s="41">
        <v>230</v>
      </c>
      <c r="H119" s="3">
        <v>200</v>
      </c>
      <c r="I119" s="4">
        <v>400</v>
      </c>
      <c r="K119" s="10"/>
      <c r="Z119" s="3">
        <f t="shared" si="94"/>
        <v>700</v>
      </c>
      <c r="AA119" s="4">
        <v>12</v>
      </c>
      <c r="AB119" s="9"/>
      <c r="AC119" s="9"/>
    </row>
    <row r="120" spans="5:29">
      <c r="E120" s="48" t="s">
        <v>97</v>
      </c>
      <c r="F120" s="3">
        <v>560</v>
      </c>
      <c r="G120" s="41">
        <v>760</v>
      </c>
      <c r="H120" s="3">
        <v>200</v>
      </c>
      <c r="I120" s="4">
        <v>400</v>
      </c>
      <c r="K120" s="10"/>
      <c r="Z120" s="3">
        <f t="shared" si="94"/>
        <v>710</v>
      </c>
      <c r="AA120" s="4">
        <v>12</v>
      </c>
      <c r="AB120" s="9"/>
      <c r="AC120" s="9"/>
    </row>
    <row r="121" spans="5:29">
      <c r="E121" s="48" t="s">
        <v>102</v>
      </c>
      <c r="F121" s="3">
        <f>F120+80</f>
        <v>640</v>
      </c>
      <c r="G121" s="41">
        <f>G120+80</f>
        <v>840</v>
      </c>
      <c r="H121" s="3">
        <v>200</v>
      </c>
      <c r="I121" s="4">
        <v>400</v>
      </c>
      <c r="K121" s="10"/>
      <c r="Z121" s="3">
        <f t="shared" si="94"/>
        <v>720</v>
      </c>
      <c r="AA121" s="4">
        <v>12</v>
      </c>
      <c r="AB121" s="9"/>
      <c r="AC121" s="9"/>
    </row>
    <row r="122" spans="5:29">
      <c r="E122" s="48" t="s">
        <v>107</v>
      </c>
      <c r="F122" s="3">
        <f t="shared" ref="F122:G123" si="95">F121+80</f>
        <v>720</v>
      </c>
      <c r="G122" s="41">
        <f t="shared" si="95"/>
        <v>920</v>
      </c>
      <c r="H122" s="3">
        <v>200</v>
      </c>
      <c r="I122" s="4">
        <v>400</v>
      </c>
      <c r="K122" s="10"/>
      <c r="Z122" s="3">
        <f t="shared" si="94"/>
        <v>730</v>
      </c>
      <c r="AA122" s="4">
        <v>12</v>
      </c>
      <c r="AB122" s="9"/>
      <c r="AC122" s="9"/>
    </row>
    <row r="123" spans="5:29">
      <c r="E123" s="48" t="s">
        <v>112</v>
      </c>
      <c r="F123" s="3">
        <f t="shared" si="95"/>
        <v>800</v>
      </c>
      <c r="G123" s="41">
        <f t="shared" si="95"/>
        <v>1000</v>
      </c>
      <c r="H123" s="3">
        <v>200</v>
      </c>
      <c r="I123" s="4">
        <v>400</v>
      </c>
      <c r="K123" s="10"/>
      <c r="Z123" s="3">
        <f t="shared" si="94"/>
        <v>740</v>
      </c>
      <c r="AA123" s="4">
        <v>12</v>
      </c>
      <c r="AB123" s="9"/>
      <c r="AC123" s="9"/>
    </row>
    <row r="124" spans="5:29">
      <c r="E124" s="48" t="s">
        <v>117</v>
      </c>
      <c r="F124" s="3">
        <v>1380</v>
      </c>
      <c r="G124" s="41">
        <v>1830</v>
      </c>
      <c r="H124" s="3">
        <v>200</v>
      </c>
      <c r="I124" s="4">
        <v>400</v>
      </c>
      <c r="K124" s="10"/>
      <c r="Z124" s="3">
        <f t="shared" si="94"/>
        <v>750</v>
      </c>
      <c r="AA124" s="4">
        <v>13</v>
      </c>
      <c r="AB124" s="9"/>
      <c r="AC124" s="9"/>
    </row>
    <row r="125" spans="5:29">
      <c r="E125" s="48" t="s">
        <v>122</v>
      </c>
      <c r="F125" s="3">
        <v>1960</v>
      </c>
      <c r="G125" s="41">
        <v>2660</v>
      </c>
      <c r="H125" s="3">
        <v>200</v>
      </c>
      <c r="I125" s="4">
        <v>400</v>
      </c>
      <c r="K125" s="10"/>
      <c r="Z125" s="3">
        <f t="shared" si="94"/>
        <v>760</v>
      </c>
      <c r="AA125" s="4">
        <v>13</v>
      </c>
      <c r="AB125" s="9"/>
      <c r="AC125" s="9"/>
    </row>
    <row r="126" spans="5:29">
      <c r="E126" s="48" t="s">
        <v>93</v>
      </c>
      <c r="F126" s="3">
        <v>230</v>
      </c>
      <c r="G126" s="41">
        <v>230</v>
      </c>
      <c r="H126" s="3">
        <v>200</v>
      </c>
      <c r="I126" s="4">
        <v>400</v>
      </c>
      <c r="K126" s="10"/>
      <c r="Z126" s="3">
        <f t="shared" si="94"/>
        <v>770</v>
      </c>
      <c r="AA126" s="4">
        <v>13</v>
      </c>
      <c r="AB126" s="9"/>
      <c r="AC126" s="9"/>
    </row>
    <row r="127" spans="5:29">
      <c r="E127" s="48" t="s">
        <v>98</v>
      </c>
      <c r="F127" s="3">
        <v>560</v>
      </c>
      <c r="G127" s="41">
        <v>760</v>
      </c>
      <c r="H127" s="3">
        <v>200</v>
      </c>
      <c r="I127" s="4">
        <v>400</v>
      </c>
      <c r="K127" s="10"/>
      <c r="Z127" s="3">
        <f t="shared" si="94"/>
        <v>780</v>
      </c>
      <c r="AA127" s="4">
        <v>13</v>
      </c>
      <c r="AB127" s="9"/>
      <c r="AC127" s="9"/>
    </row>
    <row r="128" spans="5:29">
      <c r="E128" s="48" t="s">
        <v>103</v>
      </c>
      <c r="F128" s="3">
        <f>F127+80</f>
        <v>640</v>
      </c>
      <c r="G128" s="41">
        <f>G127+80</f>
        <v>840</v>
      </c>
      <c r="H128" s="3">
        <v>200</v>
      </c>
      <c r="I128" s="4">
        <v>400</v>
      </c>
      <c r="K128" s="10"/>
      <c r="Z128" s="3">
        <f t="shared" si="94"/>
        <v>790</v>
      </c>
      <c r="AA128" s="4">
        <v>13</v>
      </c>
      <c r="AB128" s="9"/>
      <c r="AC128" s="9"/>
    </row>
    <row r="129" spans="5:29">
      <c r="E129" s="48" t="s">
        <v>108</v>
      </c>
      <c r="F129" s="3">
        <f t="shared" ref="F129:F130" si="96">F128+80</f>
        <v>720</v>
      </c>
      <c r="G129" s="41">
        <f t="shared" ref="G129:G130" si="97">G128+80</f>
        <v>920</v>
      </c>
      <c r="H129" s="3">
        <v>200</v>
      </c>
      <c r="I129" s="4">
        <v>400</v>
      </c>
      <c r="K129" s="10"/>
      <c r="Z129" s="3">
        <f t="shared" si="94"/>
        <v>800</v>
      </c>
      <c r="AA129" s="4">
        <v>13</v>
      </c>
      <c r="AB129" s="9"/>
      <c r="AC129" s="9"/>
    </row>
    <row r="130" spans="5:29">
      <c r="E130" s="48" t="s">
        <v>113</v>
      </c>
      <c r="F130" s="3">
        <f t="shared" si="96"/>
        <v>800</v>
      </c>
      <c r="G130" s="41">
        <f t="shared" si="97"/>
        <v>1000</v>
      </c>
      <c r="H130" s="3">
        <v>200</v>
      </c>
      <c r="I130" s="4">
        <v>400</v>
      </c>
      <c r="K130" s="10"/>
      <c r="Z130" s="3">
        <f t="shared" si="94"/>
        <v>810</v>
      </c>
      <c r="AA130" s="4">
        <v>13</v>
      </c>
      <c r="AB130" s="9"/>
      <c r="AC130" s="9"/>
    </row>
    <row r="131" spans="5:29">
      <c r="E131" s="48" t="s">
        <v>118</v>
      </c>
      <c r="F131" s="3">
        <v>1380</v>
      </c>
      <c r="G131" s="41">
        <v>1830</v>
      </c>
      <c r="H131" s="3">
        <v>200</v>
      </c>
      <c r="I131" s="4">
        <v>400</v>
      </c>
      <c r="K131" s="10"/>
      <c r="Z131" s="3">
        <f t="shared" si="94"/>
        <v>820</v>
      </c>
      <c r="AA131" s="4">
        <v>13</v>
      </c>
      <c r="AB131" s="9"/>
      <c r="AC131" s="9"/>
    </row>
    <row r="132" spans="5:29">
      <c r="E132" s="48" t="s">
        <v>123</v>
      </c>
      <c r="F132" s="3">
        <v>1960</v>
      </c>
      <c r="G132" s="41">
        <v>2660</v>
      </c>
      <c r="H132" s="3">
        <v>200</v>
      </c>
      <c r="I132" s="4">
        <v>400</v>
      </c>
      <c r="K132" s="10"/>
      <c r="Z132" s="3">
        <f t="shared" si="94"/>
        <v>830</v>
      </c>
      <c r="AA132" s="4">
        <v>13</v>
      </c>
      <c r="AB132" s="9"/>
      <c r="AC132" s="9"/>
    </row>
    <row r="133" spans="5:29">
      <c r="E133" s="48" t="s">
        <v>94</v>
      </c>
      <c r="F133" s="3">
        <v>520</v>
      </c>
      <c r="G133" s="41">
        <v>720</v>
      </c>
      <c r="H133" s="3">
        <v>200</v>
      </c>
      <c r="I133" s="4">
        <v>400</v>
      </c>
      <c r="K133" s="10"/>
      <c r="Z133" s="3">
        <f t="shared" si="94"/>
        <v>840</v>
      </c>
      <c r="AA133" s="4">
        <v>13</v>
      </c>
      <c r="AB133" s="9"/>
      <c r="AC133" s="9"/>
    </row>
    <row r="134" spans="5:29">
      <c r="E134" s="48" t="s">
        <v>99</v>
      </c>
      <c r="F134" s="3">
        <f>F133+120</f>
        <v>640</v>
      </c>
      <c r="G134" s="41">
        <f>G133+120</f>
        <v>840</v>
      </c>
      <c r="H134" s="3">
        <v>200</v>
      </c>
      <c r="I134" s="4">
        <v>400</v>
      </c>
      <c r="K134" s="10"/>
      <c r="Z134" s="3">
        <f t="shared" si="94"/>
        <v>850</v>
      </c>
      <c r="AA134" s="4">
        <v>13</v>
      </c>
      <c r="AB134" s="9"/>
      <c r="AC134" s="9"/>
    </row>
    <row r="135" spans="5:29">
      <c r="E135" s="48" t="s">
        <v>104</v>
      </c>
      <c r="F135" s="3">
        <f t="shared" ref="F135:F137" si="98">F134+120</f>
        <v>760</v>
      </c>
      <c r="G135" s="41">
        <f t="shared" ref="G135:G137" si="99">G134+120</f>
        <v>960</v>
      </c>
      <c r="H135" s="3">
        <v>200</v>
      </c>
      <c r="I135" s="4">
        <v>400</v>
      </c>
      <c r="K135" s="10"/>
      <c r="Z135" s="3">
        <f t="shared" si="94"/>
        <v>860</v>
      </c>
      <c r="AA135" s="4">
        <v>13</v>
      </c>
      <c r="AB135" s="9"/>
      <c r="AC135" s="9"/>
    </row>
    <row r="136" spans="5:29">
      <c r="E136" s="48" t="s">
        <v>109</v>
      </c>
      <c r="F136" s="3">
        <f t="shared" si="98"/>
        <v>880</v>
      </c>
      <c r="G136" s="41">
        <f t="shared" si="99"/>
        <v>1080</v>
      </c>
      <c r="H136" s="3">
        <v>200</v>
      </c>
      <c r="I136" s="4">
        <v>400</v>
      </c>
      <c r="K136" s="10"/>
      <c r="Z136" s="3">
        <f t="shared" si="94"/>
        <v>870</v>
      </c>
      <c r="AA136" s="4">
        <v>13</v>
      </c>
      <c r="AB136" s="9"/>
      <c r="AC136" s="9"/>
    </row>
    <row r="137" spans="5:29">
      <c r="E137" s="48" t="s">
        <v>114</v>
      </c>
      <c r="F137" s="3">
        <f t="shared" si="98"/>
        <v>1000</v>
      </c>
      <c r="G137" s="41">
        <f t="shared" si="99"/>
        <v>1200</v>
      </c>
      <c r="H137" s="3">
        <v>200</v>
      </c>
      <c r="I137" s="4">
        <v>400</v>
      </c>
      <c r="K137" s="10"/>
      <c r="Z137" s="3">
        <f t="shared" si="94"/>
        <v>880</v>
      </c>
      <c r="AA137" s="4">
        <v>13</v>
      </c>
      <c r="AB137" s="9"/>
      <c r="AC137" s="9"/>
    </row>
    <row r="138" spans="5:29">
      <c r="E138" s="48" t="s">
        <v>119</v>
      </c>
      <c r="F138" s="3">
        <v>1620</v>
      </c>
      <c r="G138" s="41">
        <v>2070</v>
      </c>
      <c r="H138" s="3">
        <v>200</v>
      </c>
      <c r="I138" s="4">
        <v>400</v>
      </c>
      <c r="K138" s="10"/>
      <c r="Z138" s="3">
        <f t="shared" si="94"/>
        <v>890</v>
      </c>
      <c r="AA138" s="4">
        <v>13</v>
      </c>
      <c r="AB138" s="9"/>
      <c r="AC138" s="9"/>
    </row>
    <row r="139" spans="5:29">
      <c r="E139" s="48" t="s">
        <v>124</v>
      </c>
      <c r="F139" s="3">
        <v>2240</v>
      </c>
      <c r="G139" s="41">
        <v>2940</v>
      </c>
      <c r="H139" s="3">
        <v>200</v>
      </c>
      <c r="I139" s="4">
        <v>400</v>
      </c>
      <c r="K139" s="10"/>
      <c r="Z139" s="3">
        <f t="shared" si="94"/>
        <v>900</v>
      </c>
      <c r="AA139" s="4">
        <v>14</v>
      </c>
      <c r="AB139" s="9"/>
      <c r="AC139" s="9"/>
    </row>
    <row r="140" spans="5:29">
      <c r="E140" s="48" t="s">
        <v>95</v>
      </c>
      <c r="F140" s="3">
        <v>520</v>
      </c>
      <c r="G140" s="41">
        <v>720</v>
      </c>
      <c r="H140" s="3">
        <v>200</v>
      </c>
      <c r="I140" s="4">
        <v>400</v>
      </c>
      <c r="K140" s="10"/>
      <c r="Z140" s="3">
        <f t="shared" si="94"/>
        <v>910</v>
      </c>
      <c r="AA140" s="4">
        <v>14</v>
      </c>
      <c r="AB140" s="9"/>
      <c r="AC140" s="9"/>
    </row>
    <row r="141" spans="5:29">
      <c r="E141" s="48" t="s">
        <v>100</v>
      </c>
      <c r="F141" s="3">
        <f>F140+120</f>
        <v>640</v>
      </c>
      <c r="G141" s="41">
        <f>G140+120</f>
        <v>840</v>
      </c>
      <c r="H141" s="3">
        <v>200</v>
      </c>
      <c r="I141" s="4">
        <v>400</v>
      </c>
      <c r="K141" s="10"/>
      <c r="Z141" s="3">
        <f t="shared" si="94"/>
        <v>920</v>
      </c>
      <c r="AA141" s="4">
        <v>14</v>
      </c>
      <c r="AB141" s="9"/>
      <c r="AC141" s="9"/>
    </row>
    <row r="142" spans="5:29">
      <c r="E142" s="48" t="s">
        <v>105</v>
      </c>
      <c r="F142" s="3">
        <f t="shared" ref="F142:F144" si="100">F141+120</f>
        <v>760</v>
      </c>
      <c r="G142" s="41">
        <f t="shared" ref="G142:G144" si="101">G141+120</f>
        <v>960</v>
      </c>
      <c r="H142" s="3">
        <v>200</v>
      </c>
      <c r="I142" s="4">
        <v>400</v>
      </c>
      <c r="K142" s="10"/>
      <c r="Z142" s="3">
        <f t="shared" si="94"/>
        <v>930</v>
      </c>
      <c r="AA142" s="4">
        <v>14</v>
      </c>
      <c r="AB142" s="9"/>
      <c r="AC142" s="9"/>
    </row>
    <row r="143" spans="5:29">
      <c r="E143" s="48" t="s">
        <v>110</v>
      </c>
      <c r="F143" s="3">
        <f t="shared" si="100"/>
        <v>880</v>
      </c>
      <c r="G143" s="41">
        <f t="shared" si="101"/>
        <v>1080</v>
      </c>
      <c r="H143" s="3">
        <v>200</v>
      </c>
      <c r="I143" s="4">
        <v>400</v>
      </c>
      <c r="K143" s="10"/>
      <c r="Z143" s="3">
        <f t="shared" si="94"/>
        <v>940</v>
      </c>
      <c r="AA143" s="4">
        <v>14</v>
      </c>
      <c r="AB143" s="9"/>
      <c r="AC143" s="9"/>
    </row>
    <row r="144" spans="5:29">
      <c r="E144" s="48" t="s">
        <v>115</v>
      </c>
      <c r="F144" s="3">
        <f t="shared" si="100"/>
        <v>1000</v>
      </c>
      <c r="G144" s="41">
        <f t="shared" si="101"/>
        <v>1200</v>
      </c>
      <c r="H144" s="3">
        <v>200</v>
      </c>
      <c r="I144" s="4">
        <v>400</v>
      </c>
      <c r="K144" s="10"/>
      <c r="Z144" s="3">
        <f t="shared" si="94"/>
        <v>950</v>
      </c>
      <c r="AA144" s="4">
        <v>14</v>
      </c>
      <c r="AB144" s="9"/>
      <c r="AC144" s="9"/>
    </row>
    <row r="145" spans="5:29">
      <c r="E145" s="48" t="s">
        <v>120</v>
      </c>
      <c r="F145" s="3">
        <v>1620</v>
      </c>
      <c r="G145" s="41">
        <v>2070</v>
      </c>
      <c r="H145" s="3">
        <v>200</v>
      </c>
      <c r="I145" s="4">
        <v>400</v>
      </c>
      <c r="K145" s="10"/>
      <c r="Z145" s="3">
        <f t="shared" si="94"/>
        <v>960</v>
      </c>
      <c r="AA145" s="4">
        <v>14</v>
      </c>
      <c r="AB145" s="9"/>
      <c r="AC145" s="9"/>
    </row>
    <row r="146" spans="5:29">
      <c r="E146" s="48" t="s">
        <v>125</v>
      </c>
      <c r="F146" s="3">
        <v>2240</v>
      </c>
      <c r="G146" s="41">
        <v>2940</v>
      </c>
      <c r="H146" s="3">
        <v>200</v>
      </c>
      <c r="I146" s="4">
        <v>400</v>
      </c>
      <c r="K146" s="10"/>
      <c r="Z146" s="3">
        <f t="shared" si="94"/>
        <v>970</v>
      </c>
      <c r="AA146" s="4">
        <v>14</v>
      </c>
      <c r="AB146" s="9"/>
      <c r="AC146" s="9"/>
    </row>
    <row r="147" spans="5:29">
      <c r="E147" s="48" t="s">
        <v>96</v>
      </c>
      <c r="F147" s="3">
        <v>560</v>
      </c>
      <c r="G147" s="41">
        <v>760</v>
      </c>
      <c r="H147" s="3">
        <v>200</v>
      </c>
      <c r="I147" s="4">
        <v>400</v>
      </c>
      <c r="K147" s="10"/>
      <c r="Z147" s="3">
        <f t="shared" si="94"/>
        <v>980</v>
      </c>
      <c r="AA147" s="4">
        <v>14</v>
      </c>
      <c r="AB147" s="9"/>
      <c r="AC147" s="9"/>
    </row>
    <row r="148" spans="5:29">
      <c r="E148" s="48" t="s">
        <v>101</v>
      </c>
      <c r="F148" s="3">
        <f>F147+120</f>
        <v>680</v>
      </c>
      <c r="G148" s="41">
        <f>G147+120</f>
        <v>880</v>
      </c>
      <c r="H148" s="3">
        <v>200</v>
      </c>
      <c r="I148" s="4">
        <v>400</v>
      </c>
      <c r="K148" s="10"/>
      <c r="Z148" s="3">
        <f t="shared" si="94"/>
        <v>990</v>
      </c>
      <c r="AA148" s="4">
        <v>14</v>
      </c>
      <c r="AB148" s="9"/>
      <c r="AC148" s="9"/>
    </row>
    <row r="149" spans="5:29">
      <c r="E149" s="48" t="s">
        <v>106</v>
      </c>
      <c r="F149" s="3">
        <f t="shared" ref="F149:F151" si="102">F148+120</f>
        <v>800</v>
      </c>
      <c r="G149" s="41">
        <f t="shared" ref="G149:G151" si="103">G148+120</f>
        <v>1000</v>
      </c>
      <c r="H149" s="3">
        <v>200</v>
      </c>
      <c r="I149" s="4">
        <v>400</v>
      </c>
      <c r="K149" s="10"/>
      <c r="Z149" s="3">
        <f t="shared" si="94"/>
        <v>1000</v>
      </c>
      <c r="AA149" s="4">
        <v>14</v>
      </c>
      <c r="AB149" s="9"/>
      <c r="AC149" s="9"/>
    </row>
    <row r="150" spans="5:29">
      <c r="E150" s="48" t="s">
        <v>111</v>
      </c>
      <c r="F150" s="3">
        <f t="shared" si="102"/>
        <v>920</v>
      </c>
      <c r="G150" s="41">
        <f t="shared" si="103"/>
        <v>1120</v>
      </c>
      <c r="H150" s="3">
        <v>200</v>
      </c>
      <c r="I150" s="4">
        <v>400</v>
      </c>
      <c r="K150" s="10"/>
      <c r="Z150" s="3">
        <f t="shared" si="94"/>
        <v>1010</v>
      </c>
      <c r="AA150" s="4">
        <v>14</v>
      </c>
      <c r="AB150" s="9"/>
      <c r="AC150" s="9"/>
    </row>
    <row r="151" spans="5:29">
      <c r="E151" s="48" t="s">
        <v>116</v>
      </c>
      <c r="F151" s="3">
        <f t="shared" si="102"/>
        <v>1040</v>
      </c>
      <c r="G151" s="41">
        <f t="shared" si="103"/>
        <v>1240</v>
      </c>
      <c r="H151" s="3">
        <v>200</v>
      </c>
      <c r="I151" s="4">
        <v>400</v>
      </c>
      <c r="K151" s="10"/>
      <c r="Z151" s="3">
        <f t="shared" si="94"/>
        <v>1020</v>
      </c>
      <c r="AA151" s="4">
        <v>14</v>
      </c>
      <c r="AB151" s="9"/>
      <c r="AC151" s="9"/>
    </row>
    <row r="152" spans="5:29">
      <c r="E152" s="48" t="s">
        <v>121</v>
      </c>
      <c r="F152" s="3">
        <v>1660</v>
      </c>
      <c r="G152" s="41">
        <v>2110</v>
      </c>
      <c r="H152" s="3">
        <v>200</v>
      </c>
      <c r="I152" s="4">
        <v>400</v>
      </c>
      <c r="K152" s="10"/>
      <c r="Z152" s="3">
        <f t="shared" si="94"/>
        <v>1030</v>
      </c>
      <c r="AA152" s="4">
        <v>14</v>
      </c>
      <c r="AB152" s="9"/>
      <c r="AC152" s="9"/>
    </row>
    <row r="153" spans="5:29" ht="15.75" thickBot="1">
      <c r="E153" s="54" t="s">
        <v>126</v>
      </c>
      <c r="F153" s="5">
        <v>2250</v>
      </c>
      <c r="G153" s="43">
        <v>2980</v>
      </c>
      <c r="H153" s="5">
        <v>200</v>
      </c>
      <c r="I153" s="6">
        <v>400</v>
      </c>
      <c r="K153" s="10"/>
      <c r="Z153" s="3">
        <f t="shared" si="94"/>
        <v>1040</v>
      </c>
      <c r="AA153" s="4">
        <v>14</v>
      </c>
      <c r="AB153" s="9"/>
      <c r="AC153" s="9"/>
    </row>
    <row r="154" spans="5:29">
      <c r="Z154" s="3">
        <f t="shared" si="94"/>
        <v>1050</v>
      </c>
      <c r="AA154" s="4">
        <v>14</v>
      </c>
      <c r="AB154" s="9"/>
      <c r="AC154" s="9"/>
    </row>
    <row r="155" spans="5:29">
      <c r="Z155" s="3">
        <f t="shared" si="94"/>
        <v>1060</v>
      </c>
      <c r="AA155" s="4">
        <v>14</v>
      </c>
      <c r="AB155" s="9"/>
      <c r="AC155" s="9"/>
    </row>
    <row r="156" spans="5:29">
      <c r="Z156" s="3">
        <f t="shared" si="94"/>
        <v>1070</v>
      </c>
      <c r="AA156" s="4">
        <v>14</v>
      </c>
      <c r="AB156" s="9"/>
      <c r="AC156" s="9"/>
    </row>
    <row r="157" spans="5:29">
      <c r="Z157" s="3">
        <f t="shared" si="94"/>
        <v>1080</v>
      </c>
      <c r="AA157" s="4">
        <v>14</v>
      </c>
      <c r="AB157" s="9"/>
      <c r="AC157" s="9"/>
    </row>
    <row r="158" spans="5:29">
      <c r="Z158" s="3">
        <f t="shared" si="94"/>
        <v>1090</v>
      </c>
      <c r="AA158" s="4">
        <v>14</v>
      </c>
      <c r="AB158" s="9"/>
      <c r="AC158" s="9"/>
    </row>
    <row r="159" spans="5:29">
      <c r="Z159" s="3">
        <f t="shared" si="94"/>
        <v>1100</v>
      </c>
      <c r="AA159" s="4">
        <v>15</v>
      </c>
      <c r="AB159" s="9"/>
      <c r="AC159" s="9"/>
    </row>
    <row r="160" spans="5:29">
      <c r="Z160" s="3">
        <f t="shared" si="94"/>
        <v>1110</v>
      </c>
      <c r="AA160" s="4">
        <v>15</v>
      </c>
      <c r="AB160" s="9"/>
      <c r="AC160" s="9"/>
    </row>
    <row r="161" spans="26:29">
      <c r="Z161" s="3">
        <f t="shared" si="94"/>
        <v>1120</v>
      </c>
      <c r="AA161" s="4">
        <v>15</v>
      </c>
      <c r="AB161" s="9"/>
      <c r="AC161" s="9"/>
    </row>
    <row r="162" spans="26:29">
      <c r="Z162" s="3">
        <f t="shared" si="94"/>
        <v>1130</v>
      </c>
      <c r="AA162" s="4">
        <v>15</v>
      </c>
      <c r="AB162" s="9"/>
      <c r="AC162" s="9"/>
    </row>
    <row r="163" spans="26:29">
      <c r="Z163" s="3">
        <f t="shared" si="94"/>
        <v>1140</v>
      </c>
      <c r="AA163" s="4">
        <v>15</v>
      </c>
      <c r="AB163" s="9"/>
      <c r="AC163" s="9"/>
    </row>
    <row r="164" spans="26:29">
      <c r="Z164" s="3">
        <f t="shared" si="94"/>
        <v>1150</v>
      </c>
      <c r="AA164" s="4">
        <v>15</v>
      </c>
      <c r="AB164" s="9"/>
      <c r="AC164" s="9"/>
    </row>
    <row r="165" spans="26:29">
      <c r="Z165" s="3">
        <f t="shared" si="94"/>
        <v>1160</v>
      </c>
      <c r="AA165" s="4">
        <v>15</v>
      </c>
      <c r="AB165" s="9"/>
      <c r="AC165" s="9"/>
    </row>
    <row r="166" spans="26:29">
      <c r="Z166" s="3">
        <f t="shared" si="94"/>
        <v>1170</v>
      </c>
      <c r="AA166" s="4">
        <v>15</v>
      </c>
      <c r="AB166" s="9"/>
      <c r="AC166" s="9"/>
    </row>
    <row r="167" spans="26:29">
      <c r="Z167" s="3">
        <f t="shared" si="94"/>
        <v>1180</v>
      </c>
      <c r="AA167" s="4">
        <v>15</v>
      </c>
      <c r="AB167" s="9"/>
      <c r="AC167" s="9"/>
    </row>
    <row r="168" spans="26:29">
      <c r="Z168" s="3">
        <f t="shared" si="94"/>
        <v>1190</v>
      </c>
      <c r="AA168" s="4">
        <v>15</v>
      </c>
      <c r="AB168" s="9"/>
      <c r="AC168" s="9"/>
    </row>
    <row r="169" spans="26:29">
      <c r="Z169" s="3">
        <f t="shared" si="94"/>
        <v>1200</v>
      </c>
      <c r="AA169" s="4">
        <v>15</v>
      </c>
      <c r="AB169" s="9"/>
      <c r="AC169" s="9"/>
    </row>
    <row r="170" spans="26:29">
      <c r="Z170" s="3">
        <f t="shared" si="94"/>
        <v>1210</v>
      </c>
      <c r="AA170" s="4">
        <v>15</v>
      </c>
      <c r="AB170" s="9"/>
      <c r="AC170" s="9"/>
    </row>
    <row r="171" spans="26:29">
      <c r="Z171" s="3">
        <f t="shared" si="94"/>
        <v>1220</v>
      </c>
      <c r="AA171" s="4">
        <v>15</v>
      </c>
      <c r="AB171" s="9"/>
      <c r="AC171" s="9"/>
    </row>
    <row r="172" spans="26:29">
      <c r="Z172" s="3">
        <f t="shared" si="94"/>
        <v>1230</v>
      </c>
      <c r="AA172" s="4">
        <v>15</v>
      </c>
      <c r="AB172" s="9"/>
      <c r="AC172" s="9"/>
    </row>
    <row r="173" spans="26:29">
      <c r="Z173" s="3">
        <f t="shared" si="94"/>
        <v>1240</v>
      </c>
      <c r="AA173" s="4">
        <v>15</v>
      </c>
      <c r="AB173" s="9"/>
      <c r="AC173" s="9"/>
    </row>
    <row r="174" spans="26:29">
      <c r="Z174" s="3">
        <f t="shared" si="94"/>
        <v>1250</v>
      </c>
      <c r="AA174" s="4">
        <v>15</v>
      </c>
      <c r="AB174" s="9"/>
      <c r="AC174" s="9"/>
    </row>
    <row r="175" spans="26:29">
      <c r="Z175" s="3">
        <f t="shared" si="94"/>
        <v>1260</v>
      </c>
      <c r="AA175" s="4">
        <v>15</v>
      </c>
      <c r="AB175" s="9"/>
      <c r="AC175" s="9"/>
    </row>
    <row r="176" spans="26:29">
      <c r="Z176" s="3">
        <f t="shared" si="94"/>
        <v>1270</v>
      </c>
      <c r="AA176" s="4">
        <v>15</v>
      </c>
      <c r="AB176" s="9"/>
      <c r="AC176" s="9"/>
    </row>
    <row r="177" spans="26:29">
      <c r="Z177" s="3">
        <f t="shared" si="94"/>
        <v>1280</v>
      </c>
      <c r="AA177" s="4">
        <v>15</v>
      </c>
      <c r="AB177" s="9"/>
      <c r="AC177" s="9"/>
    </row>
    <row r="178" spans="26:29">
      <c r="Z178" s="3">
        <f t="shared" si="94"/>
        <v>1290</v>
      </c>
      <c r="AA178" s="4">
        <v>15</v>
      </c>
      <c r="AB178" s="9"/>
      <c r="AC178" s="9"/>
    </row>
    <row r="179" spans="26:29">
      <c r="Z179" s="3">
        <f t="shared" ref="Z179:Z242" si="104">Z178+10</f>
        <v>1300</v>
      </c>
      <c r="AA179" s="4">
        <v>16</v>
      </c>
      <c r="AB179" s="9"/>
      <c r="AC179" s="9"/>
    </row>
    <row r="180" spans="26:29">
      <c r="Z180" s="3">
        <f t="shared" si="104"/>
        <v>1310</v>
      </c>
      <c r="AA180" s="4">
        <v>16</v>
      </c>
      <c r="AB180" s="9"/>
      <c r="AC180" s="9"/>
    </row>
    <row r="181" spans="26:29">
      <c r="Z181" s="3">
        <f t="shared" si="104"/>
        <v>1320</v>
      </c>
      <c r="AA181" s="4">
        <v>16</v>
      </c>
      <c r="AB181" s="9"/>
      <c r="AC181" s="9"/>
    </row>
    <row r="182" spans="26:29">
      <c r="Z182" s="3">
        <f t="shared" si="104"/>
        <v>1330</v>
      </c>
      <c r="AA182" s="4">
        <v>16</v>
      </c>
      <c r="AB182" s="9"/>
      <c r="AC182" s="9"/>
    </row>
    <row r="183" spans="26:29">
      <c r="Z183" s="3">
        <f t="shared" si="104"/>
        <v>1340</v>
      </c>
      <c r="AA183" s="4">
        <v>16</v>
      </c>
      <c r="AB183" s="9"/>
      <c r="AC183" s="9"/>
    </row>
    <row r="184" spans="26:29">
      <c r="Z184" s="3">
        <f t="shared" si="104"/>
        <v>1350</v>
      </c>
      <c r="AA184" s="4">
        <v>16</v>
      </c>
      <c r="AB184" s="9"/>
      <c r="AC184" s="9"/>
    </row>
    <row r="185" spans="26:29">
      <c r="Z185" s="3">
        <f t="shared" si="104"/>
        <v>1360</v>
      </c>
      <c r="AA185" s="4">
        <v>16</v>
      </c>
      <c r="AB185" s="9"/>
      <c r="AC185" s="9"/>
    </row>
    <row r="186" spans="26:29">
      <c r="Z186" s="3">
        <f t="shared" si="104"/>
        <v>1370</v>
      </c>
      <c r="AA186" s="4">
        <v>16</v>
      </c>
      <c r="AB186" s="9"/>
      <c r="AC186" s="9"/>
    </row>
    <row r="187" spans="26:29">
      <c r="Z187" s="3">
        <f t="shared" si="104"/>
        <v>1380</v>
      </c>
      <c r="AA187" s="4">
        <v>16</v>
      </c>
      <c r="AB187" s="9"/>
      <c r="AC187" s="9"/>
    </row>
    <row r="188" spans="26:29">
      <c r="Z188" s="3">
        <f t="shared" si="104"/>
        <v>1390</v>
      </c>
      <c r="AA188" s="4">
        <v>16</v>
      </c>
      <c r="AB188" s="9"/>
      <c r="AC188" s="9"/>
    </row>
    <row r="189" spans="26:29">
      <c r="Z189" s="3">
        <f t="shared" si="104"/>
        <v>1400</v>
      </c>
      <c r="AA189" s="4">
        <v>16</v>
      </c>
      <c r="AB189" s="9"/>
      <c r="AC189" s="9"/>
    </row>
    <row r="190" spans="26:29">
      <c r="Z190" s="3">
        <f t="shared" si="104"/>
        <v>1410</v>
      </c>
      <c r="AA190" s="4">
        <v>16</v>
      </c>
      <c r="AB190" s="9"/>
      <c r="AC190" s="9"/>
    </row>
    <row r="191" spans="26:29">
      <c r="Z191" s="3">
        <f t="shared" si="104"/>
        <v>1420</v>
      </c>
      <c r="AA191" s="4">
        <v>16</v>
      </c>
      <c r="AB191" s="9"/>
      <c r="AC191" s="9"/>
    </row>
    <row r="192" spans="26:29">
      <c r="Z192" s="3">
        <f t="shared" si="104"/>
        <v>1430</v>
      </c>
      <c r="AA192" s="4">
        <v>16</v>
      </c>
      <c r="AB192" s="9"/>
      <c r="AC192" s="9"/>
    </row>
    <row r="193" spans="26:29">
      <c r="Z193" s="3">
        <f t="shared" si="104"/>
        <v>1440</v>
      </c>
      <c r="AA193" s="4">
        <v>16</v>
      </c>
      <c r="AB193" s="9"/>
      <c r="AC193" s="9"/>
    </row>
    <row r="194" spans="26:29">
      <c r="Z194" s="3">
        <f t="shared" si="104"/>
        <v>1450</v>
      </c>
      <c r="AA194" s="4">
        <v>16</v>
      </c>
      <c r="AB194" s="9"/>
      <c r="AC194" s="9"/>
    </row>
    <row r="195" spans="26:29">
      <c r="Z195" s="3">
        <f t="shared" si="104"/>
        <v>1460</v>
      </c>
      <c r="AA195" s="4">
        <v>16</v>
      </c>
      <c r="AB195" s="9"/>
      <c r="AC195" s="9"/>
    </row>
    <row r="196" spans="26:29">
      <c r="Z196" s="3">
        <f t="shared" si="104"/>
        <v>1470</v>
      </c>
      <c r="AA196" s="4">
        <v>16</v>
      </c>
      <c r="AB196" s="9"/>
      <c r="AC196" s="9"/>
    </row>
    <row r="197" spans="26:29">
      <c r="Z197" s="3">
        <f t="shared" si="104"/>
        <v>1480</v>
      </c>
      <c r="AA197" s="4">
        <v>16</v>
      </c>
      <c r="AB197" s="9"/>
      <c r="AC197" s="9"/>
    </row>
    <row r="198" spans="26:29">
      <c r="Z198" s="3">
        <f t="shared" si="104"/>
        <v>1490</v>
      </c>
      <c r="AA198" s="4">
        <v>16</v>
      </c>
      <c r="AB198" s="9"/>
      <c r="AC198" s="9"/>
    </row>
    <row r="199" spans="26:29">
      <c r="Z199" s="3">
        <f t="shared" si="104"/>
        <v>1500</v>
      </c>
      <c r="AA199" s="4">
        <v>17</v>
      </c>
      <c r="AB199" s="9"/>
      <c r="AC199" s="9"/>
    </row>
    <row r="200" spans="26:29">
      <c r="Z200" s="3">
        <f t="shared" si="104"/>
        <v>1510</v>
      </c>
      <c r="AA200" s="4">
        <v>17</v>
      </c>
      <c r="AB200" s="9"/>
      <c r="AC200" s="9"/>
    </row>
    <row r="201" spans="26:29">
      <c r="Z201" s="3">
        <f t="shared" si="104"/>
        <v>1520</v>
      </c>
      <c r="AA201" s="4">
        <v>17</v>
      </c>
      <c r="AB201" s="9"/>
      <c r="AC201" s="9"/>
    </row>
    <row r="202" spans="26:29">
      <c r="Z202" s="3">
        <f t="shared" si="104"/>
        <v>1530</v>
      </c>
      <c r="AA202" s="4">
        <v>17</v>
      </c>
      <c r="AB202" s="9"/>
      <c r="AC202" s="9"/>
    </row>
    <row r="203" spans="26:29">
      <c r="Z203" s="3">
        <f t="shared" si="104"/>
        <v>1540</v>
      </c>
      <c r="AA203" s="4">
        <v>17</v>
      </c>
      <c r="AB203" s="9"/>
      <c r="AC203" s="9"/>
    </row>
    <row r="204" spans="26:29">
      <c r="Z204" s="3">
        <f t="shared" si="104"/>
        <v>1550</v>
      </c>
      <c r="AA204" s="4">
        <v>17</v>
      </c>
      <c r="AB204" s="9"/>
      <c r="AC204" s="9"/>
    </row>
    <row r="205" spans="26:29">
      <c r="Z205" s="3">
        <f t="shared" si="104"/>
        <v>1560</v>
      </c>
      <c r="AA205" s="4">
        <v>17</v>
      </c>
      <c r="AB205" s="9"/>
      <c r="AC205" s="9"/>
    </row>
    <row r="206" spans="26:29">
      <c r="Z206" s="3">
        <f t="shared" si="104"/>
        <v>1570</v>
      </c>
      <c r="AA206" s="4">
        <v>17</v>
      </c>
      <c r="AB206" s="9"/>
      <c r="AC206" s="9"/>
    </row>
    <row r="207" spans="26:29">
      <c r="Z207" s="3">
        <f t="shared" si="104"/>
        <v>1580</v>
      </c>
      <c r="AA207" s="4">
        <v>17</v>
      </c>
      <c r="AB207" s="9"/>
      <c r="AC207" s="9"/>
    </row>
    <row r="208" spans="26:29">
      <c r="Z208" s="3">
        <f t="shared" si="104"/>
        <v>1590</v>
      </c>
      <c r="AA208" s="4">
        <v>17</v>
      </c>
      <c r="AB208" s="9"/>
      <c r="AC208" s="9"/>
    </row>
    <row r="209" spans="26:29">
      <c r="Z209" s="3">
        <f t="shared" si="104"/>
        <v>1600</v>
      </c>
      <c r="AA209" s="4">
        <v>17</v>
      </c>
      <c r="AB209" s="9"/>
      <c r="AC209" s="9"/>
    </row>
    <row r="210" spans="26:29">
      <c r="Z210" s="3">
        <f t="shared" si="104"/>
        <v>1610</v>
      </c>
      <c r="AA210" s="4">
        <v>17</v>
      </c>
      <c r="AB210" s="9"/>
      <c r="AC210" s="9"/>
    </row>
    <row r="211" spans="26:29">
      <c r="Z211" s="3">
        <f t="shared" si="104"/>
        <v>1620</v>
      </c>
      <c r="AA211" s="4">
        <v>17</v>
      </c>
      <c r="AB211" s="9"/>
      <c r="AC211" s="9"/>
    </row>
    <row r="212" spans="26:29">
      <c r="Z212" s="3">
        <f t="shared" si="104"/>
        <v>1630</v>
      </c>
      <c r="AA212" s="4">
        <v>17</v>
      </c>
      <c r="AB212" s="9"/>
      <c r="AC212" s="9"/>
    </row>
    <row r="213" spans="26:29">
      <c r="Z213" s="3">
        <f t="shared" si="104"/>
        <v>1640</v>
      </c>
      <c r="AA213" s="4">
        <v>17</v>
      </c>
      <c r="AB213" s="9"/>
      <c r="AC213" s="9"/>
    </row>
    <row r="214" spans="26:29">
      <c r="Z214" s="3">
        <f t="shared" si="104"/>
        <v>1650</v>
      </c>
      <c r="AA214" s="4">
        <v>17</v>
      </c>
      <c r="AB214" s="9"/>
      <c r="AC214" s="9"/>
    </row>
    <row r="215" spans="26:29">
      <c r="Z215" s="3">
        <f t="shared" si="104"/>
        <v>1660</v>
      </c>
      <c r="AA215" s="4">
        <v>17</v>
      </c>
      <c r="AB215" s="9"/>
      <c r="AC215" s="9"/>
    </row>
    <row r="216" spans="26:29">
      <c r="Z216" s="3">
        <f t="shared" si="104"/>
        <v>1670</v>
      </c>
      <c r="AA216" s="4">
        <v>17</v>
      </c>
      <c r="AB216" s="9"/>
      <c r="AC216" s="9"/>
    </row>
    <row r="217" spans="26:29">
      <c r="Z217" s="3">
        <f t="shared" si="104"/>
        <v>1680</v>
      </c>
      <c r="AA217" s="4">
        <v>17</v>
      </c>
      <c r="AB217" s="9"/>
      <c r="AC217" s="9"/>
    </row>
    <row r="218" spans="26:29">
      <c r="Z218" s="3">
        <f t="shared" si="104"/>
        <v>1690</v>
      </c>
      <c r="AA218" s="4">
        <v>17</v>
      </c>
      <c r="AB218" s="9"/>
      <c r="AC218" s="9"/>
    </row>
    <row r="219" spans="26:29">
      <c r="Z219" s="3">
        <f t="shared" si="104"/>
        <v>1700</v>
      </c>
      <c r="AA219" s="4">
        <v>17</v>
      </c>
      <c r="AB219" s="9"/>
      <c r="AC219" s="9"/>
    </row>
    <row r="220" spans="26:29">
      <c r="Z220" s="3">
        <f t="shared" si="104"/>
        <v>1710</v>
      </c>
      <c r="AA220" s="4">
        <v>17</v>
      </c>
      <c r="AB220" s="9"/>
      <c r="AC220" s="9"/>
    </row>
    <row r="221" spans="26:29">
      <c r="Z221" s="3">
        <f t="shared" si="104"/>
        <v>1720</v>
      </c>
      <c r="AA221" s="4">
        <v>17</v>
      </c>
      <c r="AB221" s="9"/>
      <c r="AC221" s="9"/>
    </row>
    <row r="222" spans="26:29">
      <c r="Z222" s="3">
        <f t="shared" si="104"/>
        <v>1730</v>
      </c>
      <c r="AA222" s="4">
        <v>17</v>
      </c>
      <c r="AB222" s="9"/>
      <c r="AC222" s="9"/>
    </row>
    <row r="223" spans="26:29">
      <c r="Z223" s="3">
        <f t="shared" si="104"/>
        <v>1740</v>
      </c>
      <c r="AA223" s="4">
        <v>17</v>
      </c>
      <c r="AB223" s="9"/>
      <c r="AC223" s="9"/>
    </row>
    <row r="224" spans="26:29">
      <c r="Z224" s="3">
        <f t="shared" si="104"/>
        <v>1750</v>
      </c>
      <c r="AA224" s="4">
        <v>18</v>
      </c>
      <c r="AB224" s="9"/>
      <c r="AC224" s="9"/>
    </row>
    <row r="225" spans="26:29">
      <c r="Z225" s="3">
        <f t="shared" si="104"/>
        <v>1760</v>
      </c>
      <c r="AA225" s="4">
        <v>18</v>
      </c>
      <c r="AB225" s="9"/>
      <c r="AC225" s="9"/>
    </row>
    <row r="226" spans="26:29">
      <c r="Z226" s="3">
        <f t="shared" si="104"/>
        <v>1770</v>
      </c>
      <c r="AA226" s="4">
        <v>18</v>
      </c>
      <c r="AB226" s="9"/>
      <c r="AC226" s="9"/>
    </row>
    <row r="227" spans="26:29">
      <c r="Z227" s="3">
        <f t="shared" si="104"/>
        <v>1780</v>
      </c>
      <c r="AA227" s="4">
        <v>18</v>
      </c>
      <c r="AB227" s="9"/>
      <c r="AC227" s="9"/>
    </row>
    <row r="228" spans="26:29">
      <c r="Z228" s="3">
        <f t="shared" si="104"/>
        <v>1790</v>
      </c>
      <c r="AA228" s="4">
        <v>18</v>
      </c>
      <c r="AB228" s="9"/>
      <c r="AC228" s="9"/>
    </row>
    <row r="229" spans="26:29">
      <c r="Z229" s="3">
        <f t="shared" si="104"/>
        <v>1800</v>
      </c>
      <c r="AA229" s="4">
        <v>18</v>
      </c>
      <c r="AB229" s="9"/>
      <c r="AC229" s="9"/>
    </row>
    <row r="230" spans="26:29">
      <c r="Z230" s="3">
        <f t="shared" si="104"/>
        <v>1810</v>
      </c>
      <c r="AA230" s="4">
        <v>18</v>
      </c>
      <c r="AB230" s="9"/>
      <c r="AC230" s="9"/>
    </row>
    <row r="231" spans="26:29">
      <c r="Z231" s="3">
        <f t="shared" si="104"/>
        <v>1820</v>
      </c>
      <c r="AA231" s="4">
        <v>18</v>
      </c>
      <c r="AB231" s="9"/>
      <c r="AC231" s="9"/>
    </row>
    <row r="232" spans="26:29">
      <c r="Z232" s="3">
        <f t="shared" si="104"/>
        <v>1830</v>
      </c>
      <c r="AA232" s="4">
        <v>18</v>
      </c>
      <c r="AB232" s="9"/>
      <c r="AC232" s="9"/>
    </row>
    <row r="233" spans="26:29">
      <c r="Z233" s="3">
        <f t="shared" si="104"/>
        <v>1840</v>
      </c>
      <c r="AA233" s="4">
        <v>18</v>
      </c>
      <c r="AB233" s="9"/>
      <c r="AC233" s="9"/>
    </row>
    <row r="234" spans="26:29">
      <c r="Z234" s="3">
        <f t="shared" si="104"/>
        <v>1850</v>
      </c>
      <c r="AA234" s="4">
        <v>18</v>
      </c>
      <c r="AB234" s="9"/>
      <c r="AC234" s="9"/>
    </row>
    <row r="235" spans="26:29">
      <c r="Z235" s="3">
        <f t="shared" si="104"/>
        <v>1860</v>
      </c>
      <c r="AA235" s="4">
        <v>18</v>
      </c>
      <c r="AB235" s="9"/>
      <c r="AC235" s="9"/>
    </row>
    <row r="236" spans="26:29">
      <c r="Z236" s="3">
        <f t="shared" si="104"/>
        <v>1870</v>
      </c>
      <c r="AA236" s="4">
        <v>18</v>
      </c>
      <c r="AB236" s="9"/>
      <c r="AC236" s="9"/>
    </row>
    <row r="237" spans="26:29">
      <c r="Z237" s="3">
        <f t="shared" si="104"/>
        <v>1880</v>
      </c>
      <c r="AA237" s="4">
        <v>18</v>
      </c>
      <c r="AB237" s="9"/>
      <c r="AC237" s="9"/>
    </row>
    <row r="238" spans="26:29">
      <c r="Z238" s="3">
        <f t="shared" si="104"/>
        <v>1890</v>
      </c>
      <c r="AA238" s="4">
        <v>18</v>
      </c>
      <c r="AB238" s="9"/>
      <c r="AC238" s="9"/>
    </row>
    <row r="239" spans="26:29">
      <c r="Z239" s="3">
        <f t="shared" si="104"/>
        <v>1900</v>
      </c>
      <c r="AA239" s="4">
        <v>18</v>
      </c>
      <c r="AB239" s="9"/>
      <c r="AC239" s="9"/>
    </row>
    <row r="240" spans="26:29">
      <c r="Z240" s="3">
        <f t="shared" si="104"/>
        <v>1910</v>
      </c>
      <c r="AA240" s="4">
        <v>18</v>
      </c>
      <c r="AB240" s="9"/>
      <c r="AC240" s="9"/>
    </row>
    <row r="241" spans="26:29">
      <c r="Z241" s="3">
        <f t="shared" si="104"/>
        <v>1920</v>
      </c>
      <c r="AA241" s="4">
        <v>18</v>
      </c>
      <c r="AB241" s="9"/>
      <c r="AC241" s="9"/>
    </row>
    <row r="242" spans="26:29">
      <c r="Z242" s="3">
        <f t="shared" si="104"/>
        <v>1930</v>
      </c>
      <c r="AA242" s="4">
        <v>18</v>
      </c>
      <c r="AB242" s="9"/>
      <c r="AC242" s="9"/>
    </row>
    <row r="243" spans="26:29">
      <c r="Z243" s="3">
        <f t="shared" ref="Z243:Z306" si="105">Z242+10</f>
        <v>1940</v>
      </c>
      <c r="AA243" s="4">
        <v>18</v>
      </c>
      <c r="AB243" s="9"/>
      <c r="AC243" s="9"/>
    </row>
    <row r="244" spans="26:29">
      <c r="Z244" s="3">
        <f t="shared" si="105"/>
        <v>1950</v>
      </c>
      <c r="AA244" s="4">
        <v>18</v>
      </c>
      <c r="AB244" s="9"/>
      <c r="AC244" s="9"/>
    </row>
    <row r="245" spans="26:29">
      <c r="Z245" s="3">
        <f t="shared" si="105"/>
        <v>1960</v>
      </c>
      <c r="AA245" s="4">
        <v>18</v>
      </c>
      <c r="AB245" s="9"/>
      <c r="AC245" s="9"/>
    </row>
    <row r="246" spans="26:29">
      <c r="Z246" s="3">
        <f t="shared" si="105"/>
        <v>1970</v>
      </c>
      <c r="AA246" s="4">
        <v>18</v>
      </c>
      <c r="AB246" s="9"/>
      <c r="AC246" s="9"/>
    </row>
    <row r="247" spans="26:29">
      <c r="Z247" s="3">
        <f t="shared" si="105"/>
        <v>1980</v>
      </c>
      <c r="AA247" s="4">
        <v>18</v>
      </c>
      <c r="AB247" s="9"/>
      <c r="AC247" s="9"/>
    </row>
    <row r="248" spans="26:29">
      <c r="Z248" s="3">
        <f t="shared" si="105"/>
        <v>1990</v>
      </c>
      <c r="AA248" s="4">
        <v>18</v>
      </c>
      <c r="AB248" s="9"/>
      <c r="AC248" s="9"/>
    </row>
    <row r="249" spans="26:29">
      <c r="Z249" s="3">
        <f t="shared" si="105"/>
        <v>2000</v>
      </c>
      <c r="AA249" s="4">
        <v>19</v>
      </c>
      <c r="AB249" s="9"/>
      <c r="AC249" s="9"/>
    </row>
    <row r="250" spans="26:29">
      <c r="Z250" s="3">
        <f t="shared" si="105"/>
        <v>2010</v>
      </c>
      <c r="AA250" s="4">
        <v>19</v>
      </c>
      <c r="AB250" s="9"/>
      <c r="AC250" s="9"/>
    </row>
    <row r="251" spans="26:29">
      <c r="Z251" s="3">
        <f t="shared" si="105"/>
        <v>2020</v>
      </c>
      <c r="AA251" s="4">
        <v>19</v>
      </c>
      <c r="AB251" s="9"/>
      <c r="AC251" s="9"/>
    </row>
    <row r="252" spans="26:29">
      <c r="Z252" s="3">
        <f t="shared" si="105"/>
        <v>2030</v>
      </c>
      <c r="AA252" s="4">
        <v>19</v>
      </c>
      <c r="AB252" s="9"/>
      <c r="AC252" s="9"/>
    </row>
    <row r="253" spans="26:29">
      <c r="Z253" s="3">
        <f t="shared" si="105"/>
        <v>2040</v>
      </c>
      <c r="AA253" s="4">
        <v>19</v>
      </c>
      <c r="AB253" s="9"/>
      <c r="AC253" s="9"/>
    </row>
    <row r="254" spans="26:29">
      <c r="Z254" s="3">
        <f t="shared" si="105"/>
        <v>2050</v>
      </c>
      <c r="AA254" s="4">
        <v>19</v>
      </c>
      <c r="AB254" s="9"/>
      <c r="AC254" s="9"/>
    </row>
    <row r="255" spans="26:29">
      <c r="Z255" s="3">
        <f t="shared" si="105"/>
        <v>2060</v>
      </c>
      <c r="AA255" s="4">
        <v>19</v>
      </c>
      <c r="AB255" s="9"/>
      <c r="AC255" s="9"/>
    </row>
    <row r="256" spans="26:29">
      <c r="Z256" s="3">
        <f t="shared" si="105"/>
        <v>2070</v>
      </c>
      <c r="AA256" s="4">
        <v>19</v>
      </c>
      <c r="AB256" s="9"/>
      <c r="AC256" s="9"/>
    </row>
    <row r="257" spans="26:29">
      <c r="Z257" s="3">
        <f t="shared" si="105"/>
        <v>2080</v>
      </c>
      <c r="AA257" s="4">
        <v>19</v>
      </c>
      <c r="AB257" s="9"/>
      <c r="AC257" s="9"/>
    </row>
    <row r="258" spans="26:29">
      <c r="Z258" s="3">
        <f t="shared" si="105"/>
        <v>2090</v>
      </c>
      <c r="AA258" s="4">
        <v>19</v>
      </c>
      <c r="AB258" s="9"/>
      <c r="AC258" s="9"/>
    </row>
    <row r="259" spans="26:29">
      <c r="Z259" s="3">
        <f t="shared" si="105"/>
        <v>2100</v>
      </c>
      <c r="AA259" s="4">
        <v>19</v>
      </c>
      <c r="AB259" s="9"/>
      <c r="AC259" s="9"/>
    </row>
    <row r="260" spans="26:29">
      <c r="Z260" s="3">
        <f t="shared" si="105"/>
        <v>2110</v>
      </c>
      <c r="AA260" s="4">
        <v>19</v>
      </c>
      <c r="AB260" s="9"/>
      <c r="AC260" s="9"/>
    </row>
    <row r="261" spans="26:29">
      <c r="Z261" s="3">
        <f t="shared" si="105"/>
        <v>2120</v>
      </c>
      <c r="AA261" s="4">
        <v>19</v>
      </c>
      <c r="AB261" s="9"/>
      <c r="AC261" s="9"/>
    </row>
    <row r="262" spans="26:29">
      <c r="Z262" s="3">
        <f t="shared" si="105"/>
        <v>2130</v>
      </c>
      <c r="AA262" s="4">
        <v>19</v>
      </c>
      <c r="AB262" s="9"/>
      <c r="AC262" s="9"/>
    </row>
    <row r="263" spans="26:29">
      <c r="Z263" s="3">
        <f t="shared" si="105"/>
        <v>2140</v>
      </c>
      <c r="AA263" s="4">
        <v>19</v>
      </c>
      <c r="AB263" s="9"/>
      <c r="AC263" s="9"/>
    </row>
    <row r="264" spans="26:29">
      <c r="Z264" s="3">
        <f t="shared" si="105"/>
        <v>2150</v>
      </c>
      <c r="AA264" s="4">
        <v>19</v>
      </c>
      <c r="AB264" s="9"/>
      <c r="AC264" s="9"/>
    </row>
    <row r="265" spans="26:29">
      <c r="Z265" s="3">
        <f t="shared" si="105"/>
        <v>2160</v>
      </c>
      <c r="AA265" s="4">
        <v>19</v>
      </c>
      <c r="AB265" s="9"/>
      <c r="AC265" s="9"/>
    </row>
    <row r="266" spans="26:29">
      <c r="Z266" s="3">
        <f t="shared" si="105"/>
        <v>2170</v>
      </c>
      <c r="AA266" s="4">
        <v>19</v>
      </c>
      <c r="AB266" s="9"/>
      <c r="AC266" s="9"/>
    </row>
    <row r="267" spans="26:29">
      <c r="Z267" s="3">
        <f t="shared" si="105"/>
        <v>2180</v>
      </c>
      <c r="AA267" s="4">
        <v>19</v>
      </c>
      <c r="AB267" s="9"/>
      <c r="AC267" s="9"/>
    </row>
    <row r="268" spans="26:29">
      <c r="Z268" s="3">
        <f t="shared" si="105"/>
        <v>2190</v>
      </c>
      <c r="AA268" s="4">
        <v>19</v>
      </c>
      <c r="AB268" s="9"/>
      <c r="AC268" s="9"/>
    </row>
    <row r="269" spans="26:29">
      <c r="Z269" s="3">
        <f t="shared" si="105"/>
        <v>2200</v>
      </c>
      <c r="AA269" s="4">
        <v>19</v>
      </c>
      <c r="AB269" s="9"/>
      <c r="AC269" s="9"/>
    </row>
    <row r="270" spans="26:29">
      <c r="Z270" s="3">
        <f t="shared" si="105"/>
        <v>2210</v>
      </c>
      <c r="AA270" s="4">
        <v>19</v>
      </c>
      <c r="AB270" s="9"/>
      <c r="AC270" s="9"/>
    </row>
    <row r="271" spans="26:29">
      <c r="Z271" s="3">
        <f t="shared" si="105"/>
        <v>2220</v>
      </c>
      <c r="AA271" s="4">
        <v>19</v>
      </c>
      <c r="AB271" s="9"/>
      <c r="AC271" s="9"/>
    </row>
    <row r="272" spans="26:29">
      <c r="Z272" s="3">
        <f t="shared" si="105"/>
        <v>2230</v>
      </c>
      <c r="AA272" s="4">
        <v>19</v>
      </c>
      <c r="AB272" s="9"/>
      <c r="AC272" s="9"/>
    </row>
    <row r="273" spans="26:29">
      <c r="Z273" s="3">
        <f t="shared" si="105"/>
        <v>2240</v>
      </c>
      <c r="AA273" s="4">
        <v>19</v>
      </c>
      <c r="AB273" s="9"/>
      <c r="AC273" s="9"/>
    </row>
    <row r="274" spans="26:29">
      <c r="Z274" s="3">
        <f t="shared" si="105"/>
        <v>2250</v>
      </c>
      <c r="AA274" s="4">
        <v>20</v>
      </c>
      <c r="AB274" s="9"/>
      <c r="AC274" s="9"/>
    </row>
    <row r="275" spans="26:29">
      <c r="Z275" s="3">
        <f t="shared" si="105"/>
        <v>2260</v>
      </c>
      <c r="AA275" s="4">
        <v>20</v>
      </c>
      <c r="AB275" s="9"/>
      <c r="AC275" s="9"/>
    </row>
    <row r="276" spans="26:29">
      <c r="Z276" s="3">
        <f t="shared" si="105"/>
        <v>2270</v>
      </c>
      <c r="AA276" s="4">
        <v>20</v>
      </c>
      <c r="AB276" s="9"/>
      <c r="AC276" s="9"/>
    </row>
    <row r="277" spans="26:29">
      <c r="Z277" s="3">
        <f t="shared" si="105"/>
        <v>2280</v>
      </c>
      <c r="AA277" s="4">
        <v>20</v>
      </c>
      <c r="AB277" s="9"/>
      <c r="AC277" s="9"/>
    </row>
    <row r="278" spans="26:29">
      <c r="Z278" s="3">
        <f t="shared" si="105"/>
        <v>2290</v>
      </c>
      <c r="AA278" s="4">
        <v>20</v>
      </c>
      <c r="AB278" s="9"/>
      <c r="AC278" s="9"/>
    </row>
    <row r="279" spans="26:29">
      <c r="Z279" s="3">
        <f t="shared" si="105"/>
        <v>2300</v>
      </c>
      <c r="AA279" s="4">
        <v>20</v>
      </c>
      <c r="AB279" s="9"/>
      <c r="AC279" s="9"/>
    </row>
    <row r="280" spans="26:29">
      <c r="Z280" s="3">
        <f t="shared" si="105"/>
        <v>2310</v>
      </c>
      <c r="AA280" s="4">
        <v>20</v>
      </c>
      <c r="AB280" s="9"/>
      <c r="AC280" s="9"/>
    </row>
    <row r="281" spans="26:29">
      <c r="Z281" s="3">
        <f t="shared" si="105"/>
        <v>2320</v>
      </c>
      <c r="AA281" s="4">
        <v>20</v>
      </c>
      <c r="AB281" s="9"/>
      <c r="AC281" s="9"/>
    </row>
    <row r="282" spans="26:29">
      <c r="Z282" s="3">
        <f t="shared" si="105"/>
        <v>2330</v>
      </c>
      <c r="AA282" s="4">
        <v>20</v>
      </c>
      <c r="AB282" s="9"/>
      <c r="AC282" s="9"/>
    </row>
    <row r="283" spans="26:29">
      <c r="Z283" s="3">
        <f t="shared" si="105"/>
        <v>2340</v>
      </c>
      <c r="AA283" s="4">
        <v>20</v>
      </c>
      <c r="AB283" s="9"/>
      <c r="AC283" s="9"/>
    </row>
    <row r="284" spans="26:29">
      <c r="Z284" s="3">
        <f t="shared" si="105"/>
        <v>2350</v>
      </c>
      <c r="AA284" s="4">
        <v>20</v>
      </c>
      <c r="AB284" s="9"/>
      <c r="AC284" s="9"/>
    </row>
    <row r="285" spans="26:29">
      <c r="Z285" s="3">
        <f t="shared" si="105"/>
        <v>2360</v>
      </c>
      <c r="AA285" s="4">
        <v>20</v>
      </c>
      <c r="AB285" s="9"/>
      <c r="AC285" s="9"/>
    </row>
    <row r="286" spans="26:29">
      <c r="Z286" s="3">
        <f t="shared" si="105"/>
        <v>2370</v>
      </c>
      <c r="AA286" s="4">
        <v>20</v>
      </c>
      <c r="AB286" s="9"/>
      <c r="AC286" s="9"/>
    </row>
    <row r="287" spans="26:29">
      <c r="Z287" s="3">
        <f t="shared" si="105"/>
        <v>2380</v>
      </c>
      <c r="AA287" s="4">
        <v>20</v>
      </c>
      <c r="AB287" s="9"/>
      <c r="AC287" s="9"/>
    </row>
    <row r="288" spans="26:29">
      <c r="Z288" s="3">
        <f t="shared" si="105"/>
        <v>2390</v>
      </c>
      <c r="AA288" s="4">
        <v>20</v>
      </c>
      <c r="AB288" s="9"/>
      <c r="AC288" s="9"/>
    </row>
    <row r="289" spans="26:29">
      <c r="Z289" s="3">
        <f t="shared" si="105"/>
        <v>2400</v>
      </c>
      <c r="AA289" s="4">
        <v>20</v>
      </c>
      <c r="AB289" s="9"/>
      <c r="AC289" s="9"/>
    </row>
    <row r="290" spans="26:29">
      <c r="Z290" s="3">
        <f t="shared" si="105"/>
        <v>2410</v>
      </c>
      <c r="AA290" s="4">
        <v>20</v>
      </c>
      <c r="AB290" s="9"/>
      <c r="AC290" s="9"/>
    </row>
    <row r="291" spans="26:29">
      <c r="Z291" s="3">
        <f t="shared" si="105"/>
        <v>2420</v>
      </c>
      <c r="AA291" s="4">
        <v>20</v>
      </c>
      <c r="AB291" s="9"/>
      <c r="AC291" s="9"/>
    </row>
    <row r="292" spans="26:29">
      <c r="Z292" s="3">
        <f t="shared" si="105"/>
        <v>2430</v>
      </c>
      <c r="AA292" s="4">
        <v>20</v>
      </c>
      <c r="AB292" s="9"/>
      <c r="AC292" s="9"/>
    </row>
    <row r="293" spans="26:29">
      <c r="Z293" s="3">
        <f t="shared" si="105"/>
        <v>2440</v>
      </c>
      <c r="AA293" s="4">
        <v>20</v>
      </c>
      <c r="AB293" s="9"/>
      <c r="AC293" s="9"/>
    </row>
    <row r="294" spans="26:29">
      <c r="Z294" s="3">
        <f t="shared" si="105"/>
        <v>2450</v>
      </c>
      <c r="AA294" s="4">
        <v>20</v>
      </c>
      <c r="AB294" s="9"/>
      <c r="AC294" s="9"/>
    </row>
    <row r="295" spans="26:29">
      <c r="Z295" s="3">
        <f t="shared" si="105"/>
        <v>2460</v>
      </c>
      <c r="AA295" s="4">
        <v>20</v>
      </c>
      <c r="AB295" s="9"/>
      <c r="AC295" s="9"/>
    </row>
    <row r="296" spans="26:29">
      <c r="Z296" s="3">
        <f t="shared" si="105"/>
        <v>2470</v>
      </c>
      <c r="AA296" s="4">
        <v>20</v>
      </c>
      <c r="AB296" s="9"/>
      <c r="AC296" s="9"/>
    </row>
    <row r="297" spans="26:29">
      <c r="Z297" s="3">
        <f t="shared" si="105"/>
        <v>2480</v>
      </c>
      <c r="AA297" s="4">
        <v>20</v>
      </c>
      <c r="AB297" s="9"/>
      <c r="AC297" s="9"/>
    </row>
    <row r="298" spans="26:29">
      <c r="Z298" s="3">
        <f t="shared" si="105"/>
        <v>2490</v>
      </c>
      <c r="AA298" s="4">
        <v>20</v>
      </c>
      <c r="AB298" s="9"/>
      <c r="AC298" s="9"/>
    </row>
    <row r="299" spans="26:29">
      <c r="Z299" s="3">
        <f t="shared" si="105"/>
        <v>2500</v>
      </c>
      <c r="AA299" s="4">
        <v>21</v>
      </c>
      <c r="AB299" s="9"/>
      <c r="AC299" s="9"/>
    </row>
    <row r="300" spans="26:29">
      <c r="Z300" s="3">
        <f t="shared" si="105"/>
        <v>2510</v>
      </c>
      <c r="AA300" s="4">
        <v>21</v>
      </c>
      <c r="AB300" s="9"/>
      <c r="AC300" s="9"/>
    </row>
    <row r="301" spans="26:29">
      <c r="Z301" s="3">
        <f t="shared" si="105"/>
        <v>2520</v>
      </c>
      <c r="AA301" s="4">
        <v>21</v>
      </c>
      <c r="AB301" s="9"/>
      <c r="AC301" s="9"/>
    </row>
    <row r="302" spans="26:29">
      <c r="Z302" s="3">
        <f t="shared" si="105"/>
        <v>2530</v>
      </c>
      <c r="AA302" s="4">
        <v>21</v>
      </c>
      <c r="AB302" s="9"/>
      <c r="AC302" s="9"/>
    </row>
    <row r="303" spans="26:29">
      <c r="Z303" s="3">
        <f t="shared" si="105"/>
        <v>2540</v>
      </c>
      <c r="AA303" s="4">
        <v>21</v>
      </c>
      <c r="AB303" s="9"/>
      <c r="AC303" s="9"/>
    </row>
    <row r="304" spans="26:29">
      <c r="Z304" s="3">
        <f t="shared" si="105"/>
        <v>2550</v>
      </c>
      <c r="AA304" s="4">
        <v>21</v>
      </c>
      <c r="AB304" s="9"/>
      <c r="AC304" s="9"/>
    </row>
    <row r="305" spans="26:29">
      <c r="Z305" s="3">
        <f t="shared" si="105"/>
        <v>2560</v>
      </c>
      <c r="AA305" s="4">
        <v>21</v>
      </c>
      <c r="AB305" s="9"/>
      <c r="AC305" s="9"/>
    </row>
    <row r="306" spans="26:29">
      <c r="Z306" s="3">
        <f t="shared" si="105"/>
        <v>2570</v>
      </c>
      <c r="AA306" s="4">
        <v>21</v>
      </c>
      <c r="AB306" s="9"/>
      <c r="AC306" s="9"/>
    </row>
    <row r="307" spans="26:29">
      <c r="Z307" s="3">
        <f t="shared" ref="Z307:Z370" si="106">Z306+10</f>
        <v>2580</v>
      </c>
      <c r="AA307" s="4">
        <v>21</v>
      </c>
      <c r="AB307" s="9"/>
      <c r="AC307" s="9"/>
    </row>
    <row r="308" spans="26:29">
      <c r="Z308" s="3">
        <f t="shared" si="106"/>
        <v>2590</v>
      </c>
      <c r="AA308" s="4">
        <v>21</v>
      </c>
      <c r="AB308" s="9"/>
      <c r="AC308" s="9"/>
    </row>
    <row r="309" spans="26:29">
      <c r="Z309" s="3">
        <f t="shared" si="106"/>
        <v>2600</v>
      </c>
      <c r="AA309" s="4">
        <v>21</v>
      </c>
      <c r="AB309" s="9"/>
      <c r="AC309" s="9"/>
    </row>
    <row r="310" spans="26:29">
      <c r="Z310" s="3">
        <f t="shared" si="106"/>
        <v>2610</v>
      </c>
      <c r="AA310" s="4">
        <v>21</v>
      </c>
      <c r="AB310" s="9"/>
      <c r="AC310" s="9"/>
    </row>
    <row r="311" spans="26:29">
      <c r="Z311" s="3">
        <f t="shared" si="106"/>
        <v>2620</v>
      </c>
      <c r="AA311" s="4">
        <v>21</v>
      </c>
      <c r="AB311" s="9"/>
      <c r="AC311" s="9"/>
    </row>
    <row r="312" spans="26:29">
      <c r="Z312" s="3">
        <f t="shared" si="106"/>
        <v>2630</v>
      </c>
      <c r="AA312" s="4">
        <v>21</v>
      </c>
      <c r="AB312" s="9"/>
      <c r="AC312" s="9"/>
    </row>
    <row r="313" spans="26:29">
      <c r="Z313" s="3">
        <f t="shared" si="106"/>
        <v>2640</v>
      </c>
      <c r="AA313" s="4">
        <v>21</v>
      </c>
      <c r="AB313" s="9"/>
      <c r="AC313" s="9"/>
    </row>
    <row r="314" spans="26:29">
      <c r="Z314" s="3">
        <f t="shared" si="106"/>
        <v>2650</v>
      </c>
      <c r="AA314" s="4">
        <v>21</v>
      </c>
      <c r="AB314" s="9"/>
      <c r="AC314" s="9"/>
    </row>
    <row r="315" spans="26:29">
      <c r="Z315" s="3">
        <f t="shared" si="106"/>
        <v>2660</v>
      </c>
      <c r="AA315" s="4">
        <v>21</v>
      </c>
      <c r="AB315" s="9"/>
      <c r="AC315" s="9"/>
    </row>
    <row r="316" spans="26:29">
      <c r="Z316" s="3">
        <f t="shared" si="106"/>
        <v>2670</v>
      </c>
      <c r="AA316" s="4">
        <v>21</v>
      </c>
      <c r="AB316" s="9"/>
      <c r="AC316" s="9"/>
    </row>
    <row r="317" spans="26:29">
      <c r="Z317" s="3">
        <f t="shared" si="106"/>
        <v>2680</v>
      </c>
      <c r="AA317" s="4">
        <v>21</v>
      </c>
      <c r="AB317" s="9"/>
      <c r="AC317" s="9"/>
    </row>
    <row r="318" spans="26:29">
      <c r="Z318" s="3">
        <f t="shared" si="106"/>
        <v>2690</v>
      </c>
      <c r="AA318" s="4">
        <v>21</v>
      </c>
      <c r="AB318" s="9"/>
      <c r="AC318" s="9"/>
    </row>
    <row r="319" spans="26:29">
      <c r="Z319" s="3">
        <f t="shared" si="106"/>
        <v>2700</v>
      </c>
      <c r="AA319" s="4">
        <v>21</v>
      </c>
      <c r="AB319" s="9"/>
      <c r="AC319" s="9"/>
    </row>
    <row r="320" spans="26:29">
      <c r="Z320" s="3">
        <f t="shared" si="106"/>
        <v>2710</v>
      </c>
      <c r="AA320" s="4">
        <v>21</v>
      </c>
      <c r="AB320" s="9"/>
      <c r="AC320" s="9"/>
    </row>
    <row r="321" spans="26:29">
      <c r="Z321" s="3">
        <f t="shared" si="106"/>
        <v>2720</v>
      </c>
      <c r="AA321" s="4">
        <v>21</v>
      </c>
      <c r="AB321" s="9"/>
      <c r="AC321" s="9"/>
    </row>
    <row r="322" spans="26:29">
      <c r="Z322" s="3">
        <f t="shared" si="106"/>
        <v>2730</v>
      </c>
      <c r="AA322" s="4">
        <v>21</v>
      </c>
      <c r="AB322" s="9"/>
      <c r="AC322" s="9"/>
    </row>
    <row r="323" spans="26:29">
      <c r="Z323" s="3">
        <f t="shared" si="106"/>
        <v>2740</v>
      </c>
      <c r="AA323" s="4">
        <v>21</v>
      </c>
      <c r="AB323" s="9"/>
      <c r="AC323" s="9"/>
    </row>
    <row r="324" spans="26:29">
      <c r="Z324" s="3">
        <f t="shared" si="106"/>
        <v>2750</v>
      </c>
      <c r="AA324" s="4">
        <v>21</v>
      </c>
      <c r="AB324" s="9"/>
      <c r="AC324" s="9"/>
    </row>
    <row r="325" spans="26:29">
      <c r="Z325" s="3">
        <f t="shared" si="106"/>
        <v>2760</v>
      </c>
      <c r="AA325" s="4">
        <v>21</v>
      </c>
      <c r="AB325" s="9"/>
      <c r="AC325" s="9"/>
    </row>
    <row r="326" spans="26:29">
      <c r="Z326" s="3">
        <f t="shared" si="106"/>
        <v>2770</v>
      </c>
      <c r="AA326" s="4">
        <v>21</v>
      </c>
      <c r="AB326" s="9"/>
      <c r="AC326" s="9"/>
    </row>
    <row r="327" spans="26:29">
      <c r="Z327" s="3">
        <f t="shared" si="106"/>
        <v>2780</v>
      </c>
      <c r="AA327" s="4">
        <v>21</v>
      </c>
      <c r="AB327" s="9"/>
      <c r="AC327" s="9"/>
    </row>
    <row r="328" spans="26:29">
      <c r="Z328" s="3">
        <f t="shared" si="106"/>
        <v>2790</v>
      </c>
      <c r="AA328" s="4">
        <v>21</v>
      </c>
      <c r="AB328" s="9"/>
      <c r="AC328" s="9"/>
    </row>
    <row r="329" spans="26:29">
      <c r="Z329" s="3">
        <f t="shared" si="106"/>
        <v>2800</v>
      </c>
      <c r="AA329" s="4">
        <v>21</v>
      </c>
      <c r="AB329" s="9"/>
      <c r="AC329" s="9"/>
    </row>
    <row r="330" spans="26:29">
      <c r="Z330" s="3">
        <f t="shared" si="106"/>
        <v>2810</v>
      </c>
      <c r="AA330" s="4">
        <v>21</v>
      </c>
      <c r="AB330" s="9"/>
      <c r="AC330" s="9"/>
    </row>
    <row r="331" spans="26:29">
      <c r="Z331" s="3">
        <f t="shared" si="106"/>
        <v>2820</v>
      </c>
      <c r="AA331" s="4">
        <v>21</v>
      </c>
      <c r="AB331" s="9"/>
      <c r="AC331" s="9"/>
    </row>
    <row r="332" spans="26:29">
      <c r="Z332" s="3">
        <f t="shared" si="106"/>
        <v>2830</v>
      </c>
      <c r="AA332" s="4">
        <v>21</v>
      </c>
      <c r="AB332" s="9"/>
      <c r="AC332" s="9"/>
    </row>
    <row r="333" spans="26:29">
      <c r="Z333" s="3">
        <f t="shared" si="106"/>
        <v>2840</v>
      </c>
      <c r="AA333" s="4">
        <v>21</v>
      </c>
      <c r="AB333" s="9"/>
      <c r="AC333" s="9"/>
    </row>
    <row r="334" spans="26:29">
      <c r="Z334" s="3">
        <f t="shared" si="106"/>
        <v>2850</v>
      </c>
      <c r="AA334" s="4">
        <v>21</v>
      </c>
      <c r="AB334" s="9"/>
      <c r="AC334" s="9"/>
    </row>
    <row r="335" spans="26:29">
      <c r="Z335" s="3">
        <f t="shared" si="106"/>
        <v>2860</v>
      </c>
      <c r="AA335" s="4">
        <v>21</v>
      </c>
      <c r="AB335" s="9"/>
      <c r="AC335" s="9"/>
    </row>
    <row r="336" spans="26:29">
      <c r="Z336" s="3">
        <f t="shared" si="106"/>
        <v>2870</v>
      </c>
      <c r="AA336" s="4">
        <v>21</v>
      </c>
      <c r="AB336" s="9"/>
      <c r="AC336" s="9"/>
    </row>
    <row r="337" spans="26:29">
      <c r="Z337" s="3">
        <f t="shared" si="106"/>
        <v>2880</v>
      </c>
      <c r="AA337" s="4">
        <v>21</v>
      </c>
      <c r="AB337" s="9"/>
      <c r="AC337" s="9"/>
    </row>
    <row r="338" spans="26:29">
      <c r="Z338" s="3">
        <f t="shared" si="106"/>
        <v>2890</v>
      </c>
      <c r="AA338" s="4">
        <v>21</v>
      </c>
      <c r="AB338" s="9"/>
      <c r="AC338" s="9"/>
    </row>
    <row r="339" spans="26:29">
      <c r="Z339" s="3">
        <f t="shared" si="106"/>
        <v>2900</v>
      </c>
      <c r="AA339" s="4">
        <v>21</v>
      </c>
      <c r="AB339" s="9"/>
      <c r="AC339" s="9"/>
    </row>
    <row r="340" spans="26:29">
      <c r="Z340" s="3">
        <f t="shared" si="106"/>
        <v>2910</v>
      </c>
      <c r="AA340" s="4">
        <v>21</v>
      </c>
      <c r="AB340" s="9"/>
      <c r="AC340" s="9"/>
    </row>
    <row r="341" spans="26:29">
      <c r="Z341" s="3">
        <f t="shared" si="106"/>
        <v>2920</v>
      </c>
      <c r="AA341" s="4">
        <v>21</v>
      </c>
      <c r="AB341" s="9"/>
      <c r="AC341" s="9"/>
    </row>
    <row r="342" spans="26:29">
      <c r="Z342" s="3">
        <f t="shared" si="106"/>
        <v>2930</v>
      </c>
      <c r="AA342" s="4">
        <v>21</v>
      </c>
      <c r="AB342" s="9"/>
      <c r="AC342" s="9"/>
    </row>
    <row r="343" spans="26:29">
      <c r="Z343" s="3">
        <f t="shared" si="106"/>
        <v>2940</v>
      </c>
      <c r="AA343" s="4">
        <v>21</v>
      </c>
      <c r="AB343" s="9"/>
      <c r="AC343" s="9"/>
    </row>
    <row r="344" spans="26:29">
      <c r="Z344" s="3">
        <f t="shared" si="106"/>
        <v>2950</v>
      </c>
      <c r="AA344" s="4">
        <v>21</v>
      </c>
      <c r="AB344" s="9"/>
      <c r="AC344" s="9"/>
    </row>
    <row r="345" spans="26:29">
      <c r="Z345" s="3">
        <f t="shared" si="106"/>
        <v>2960</v>
      </c>
      <c r="AA345" s="4">
        <v>21</v>
      </c>
      <c r="AB345" s="9"/>
      <c r="AC345" s="9"/>
    </row>
    <row r="346" spans="26:29">
      <c r="Z346" s="3">
        <f t="shared" si="106"/>
        <v>2970</v>
      </c>
      <c r="AA346" s="4">
        <v>21</v>
      </c>
      <c r="AB346" s="9"/>
      <c r="AC346" s="9"/>
    </row>
    <row r="347" spans="26:29">
      <c r="Z347" s="3">
        <f t="shared" si="106"/>
        <v>2980</v>
      </c>
      <c r="AA347" s="4">
        <v>21</v>
      </c>
      <c r="AB347" s="9"/>
      <c r="AC347" s="9"/>
    </row>
    <row r="348" spans="26:29">
      <c r="Z348" s="3">
        <f t="shared" si="106"/>
        <v>2990</v>
      </c>
      <c r="AA348" s="4">
        <v>21</v>
      </c>
      <c r="AB348" s="9"/>
      <c r="AC348" s="9"/>
    </row>
    <row r="349" spans="26:29">
      <c r="Z349" s="3">
        <f t="shared" si="106"/>
        <v>3000</v>
      </c>
      <c r="AA349" s="4">
        <v>22</v>
      </c>
      <c r="AB349" s="9"/>
      <c r="AC349" s="9"/>
    </row>
    <row r="350" spans="26:29">
      <c r="Z350" s="3">
        <f t="shared" si="106"/>
        <v>3010</v>
      </c>
      <c r="AA350" s="4">
        <v>22</v>
      </c>
      <c r="AB350" s="9"/>
      <c r="AC350" s="9"/>
    </row>
    <row r="351" spans="26:29">
      <c r="Z351" s="3">
        <f t="shared" si="106"/>
        <v>3020</v>
      </c>
      <c r="AA351" s="4">
        <v>22</v>
      </c>
      <c r="AB351" s="9"/>
      <c r="AC351" s="9"/>
    </row>
    <row r="352" spans="26:29">
      <c r="Z352" s="3">
        <f t="shared" si="106"/>
        <v>3030</v>
      </c>
      <c r="AA352" s="4">
        <v>22</v>
      </c>
      <c r="AB352" s="9"/>
      <c r="AC352" s="9"/>
    </row>
    <row r="353" spans="26:29">
      <c r="Z353" s="3">
        <f t="shared" si="106"/>
        <v>3040</v>
      </c>
      <c r="AA353" s="4">
        <v>22</v>
      </c>
      <c r="AB353" s="9"/>
      <c r="AC353" s="9"/>
    </row>
    <row r="354" spans="26:29">
      <c r="Z354" s="3">
        <f t="shared" si="106"/>
        <v>3050</v>
      </c>
      <c r="AA354" s="4">
        <v>22</v>
      </c>
      <c r="AB354" s="9"/>
      <c r="AC354" s="9"/>
    </row>
    <row r="355" spans="26:29">
      <c r="Z355" s="3">
        <f t="shared" si="106"/>
        <v>3060</v>
      </c>
      <c r="AA355" s="4">
        <v>22</v>
      </c>
      <c r="AB355" s="9"/>
      <c r="AC355" s="9"/>
    </row>
    <row r="356" spans="26:29">
      <c r="Z356" s="3">
        <f t="shared" si="106"/>
        <v>3070</v>
      </c>
      <c r="AA356" s="4">
        <v>22</v>
      </c>
      <c r="AB356" s="9"/>
      <c r="AC356" s="9"/>
    </row>
    <row r="357" spans="26:29">
      <c r="Z357" s="3">
        <f t="shared" si="106"/>
        <v>3080</v>
      </c>
      <c r="AA357" s="4">
        <v>22</v>
      </c>
      <c r="AB357" s="9"/>
      <c r="AC357" s="9"/>
    </row>
    <row r="358" spans="26:29">
      <c r="Z358" s="3">
        <f t="shared" si="106"/>
        <v>3090</v>
      </c>
      <c r="AA358" s="4">
        <v>22</v>
      </c>
      <c r="AB358" s="9"/>
      <c r="AC358" s="9"/>
    </row>
    <row r="359" spans="26:29">
      <c r="Z359" s="3">
        <f t="shared" si="106"/>
        <v>3100</v>
      </c>
      <c r="AA359" s="4">
        <v>22</v>
      </c>
      <c r="AB359" s="9"/>
      <c r="AC359" s="9"/>
    </row>
    <row r="360" spans="26:29">
      <c r="Z360" s="3">
        <f t="shared" si="106"/>
        <v>3110</v>
      </c>
      <c r="AA360" s="4">
        <v>22</v>
      </c>
      <c r="AB360" s="9"/>
      <c r="AC360" s="9"/>
    </row>
    <row r="361" spans="26:29">
      <c r="Z361" s="3">
        <f t="shared" si="106"/>
        <v>3120</v>
      </c>
      <c r="AA361" s="4">
        <v>22</v>
      </c>
      <c r="AB361" s="9"/>
      <c r="AC361" s="9"/>
    </row>
    <row r="362" spans="26:29">
      <c r="Z362" s="3">
        <f t="shared" si="106"/>
        <v>3130</v>
      </c>
      <c r="AA362" s="4">
        <v>22</v>
      </c>
      <c r="AB362" s="9"/>
      <c r="AC362" s="9"/>
    </row>
    <row r="363" spans="26:29">
      <c r="Z363" s="3">
        <f t="shared" si="106"/>
        <v>3140</v>
      </c>
      <c r="AA363" s="4">
        <v>22</v>
      </c>
      <c r="AB363" s="9"/>
      <c r="AC363" s="9"/>
    </row>
    <row r="364" spans="26:29">
      <c r="Z364" s="3">
        <f t="shared" si="106"/>
        <v>3150</v>
      </c>
      <c r="AA364" s="4">
        <v>22</v>
      </c>
      <c r="AB364" s="9"/>
      <c r="AC364" s="9"/>
    </row>
    <row r="365" spans="26:29">
      <c r="Z365" s="3">
        <f t="shared" si="106"/>
        <v>3160</v>
      </c>
      <c r="AA365" s="4">
        <v>22</v>
      </c>
      <c r="AB365" s="9"/>
      <c r="AC365" s="9"/>
    </row>
    <row r="366" spans="26:29">
      <c r="Z366" s="3">
        <f t="shared" si="106"/>
        <v>3170</v>
      </c>
      <c r="AA366" s="4">
        <v>22</v>
      </c>
      <c r="AB366" s="9"/>
      <c r="AC366" s="9"/>
    </row>
    <row r="367" spans="26:29">
      <c r="Z367" s="3">
        <f t="shared" si="106"/>
        <v>3180</v>
      </c>
      <c r="AA367" s="4">
        <v>22</v>
      </c>
      <c r="AB367" s="9"/>
      <c r="AC367" s="9"/>
    </row>
    <row r="368" spans="26:29">
      <c r="Z368" s="3">
        <f t="shared" si="106"/>
        <v>3190</v>
      </c>
      <c r="AA368" s="4">
        <v>22</v>
      </c>
      <c r="AB368" s="9"/>
      <c r="AC368" s="9"/>
    </row>
    <row r="369" spans="26:29">
      <c r="Z369" s="3">
        <f t="shared" si="106"/>
        <v>3200</v>
      </c>
      <c r="AA369" s="4">
        <v>22</v>
      </c>
      <c r="AB369" s="9"/>
      <c r="AC369" s="9"/>
    </row>
    <row r="370" spans="26:29">
      <c r="Z370" s="3">
        <f t="shared" si="106"/>
        <v>3210</v>
      </c>
      <c r="AA370" s="4">
        <v>22</v>
      </c>
      <c r="AB370" s="9"/>
      <c r="AC370" s="9"/>
    </row>
    <row r="371" spans="26:29">
      <c r="Z371" s="3">
        <f t="shared" ref="Z371:Z434" si="107">Z370+10</f>
        <v>3220</v>
      </c>
      <c r="AA371" s="4">
        <v>22</v>
      </c>
      <c r="AB371" s="9"/>
      <c r="AC371" s="9"/>
    </row>
    <row r="372" spans="26:29">
      <c r="Z372" s="3">
        <f t="shared" si="107"/>
        <v>3230</v>
      </c>
      <c r="AA372" s="4">
        <v>22</v>
      </c>
      <c r="AB372" s="9"/>
      <c r="AC372" s="9"/>
    </row>
    <row r="373" spans="26:29">
      <c r="Z373" s="3">
        <f t="shared" si="107"/>
        <v>3240</v>
      </c>
      <c r="AA373" s="4">
        <v>22</v>
      </c>
      <c r="AB373" s="9"/>
      <c r="AC373" s="9"/>
    </row>
    <row r="374" spans="26:29">
      <c r="Z374" s="3">
        <f t="shared" si="107"/>
        <v>3250</v>
      </c>
      <c r="AA374" s="4">
        <v>22</v>
      </c>
      <c r="AB374" s="9"/>
      <c r="AC374" s="9"/>
    </row>
    <row r="375" spans="26:29">
      <c r="Z375" s="3">
        <f t="shared" si="107"/>
        <v>3260</v>
      </c>
      <c r="AA375" s="4">
        <v>22</v>
      </c>
      <c r="AB375" s="9"/>
      <c r="AC375" s="9"/>
    </row>
    <row r="376" spans="26:29">
      <c r="Z376" s="3">
        <f t="shared" si="107"/>
        <v>3270</v>
      </c>
      <c r="AA376" s="4">
        <v>22</v>
      </c>
      <c r="AB376" s="9"/>
      <c r="AC376" s="9"/>
    </row>
    <row r="377" spans="26:29">
      <c r="Z377" s="3">
        <f t="shared" si="107"/>
        <v>3280</v>
      </c>
      <c r="AA377" s="4">
        <v>22</v>
      </c>
      <c r="AB377" s="9"/>
      <c r="AC377" s="9"/>
    </row>
    <row r="378" spans="26:29">
      <c r="Z378" s="3">
        <f t="shared" si="107"/>
        <v>3290</v>
      </c>
      <c r="AA378" s="4">
        <v>22</v>
      </c>
      <c r="AB378" s="9"/>
      <c r="AC378" s="9"/>
    </row>
    <row r="379" spans="26:29">
      <c r="Z379" s="3">
        <f t="shared" si="107"/>
        <v>3300</v>
      </c>
      <c r="AA379" s="4">
        <v>22</v>
      </c>
      <c r="AB379" s="9"/>
      <c r="AC379" s="9"/>
    </row>
    <row r="380" spans="26:29">
      <c r="Z380" s="3">
        <f t="shared" si="107"/>
        <v>3310</v>
      </c>
      <c r="AA380" s="4">
        <v>22</v>
      </c>
      <c r="AB380" s="9"/>
      <c r="AC380" s="9"/>
    </row>
    <row r="381" spans="26:29">
      <c r="Z381" s="3">
        <f t="shared" si="107"/>
        <v>3320</v>
      </c>
      <c r="AA381" s="4">
        <v>22</v>
      </c>
      <c r="AB381" s="9"/>
      <c r="AC381" s="9"/>
    </row>
    <row r="382" spans="26:29">
      <c r="Z382" s="3">
        <f t="shared" si="107"/>
        <v>3330</v>
      </c>
      <c r="AA382" s="4">
        <v>22</v>
      </c>
      <c r="AB382" s="9"/>
      <c r="AC382" s="9"/>
    </row>
    <row r="383" spans="26:29">
      <c r="Z383" s="3">
        <f t="shared" si="107"/>
        <v>3340</v>
      </c>
      <c r="AA383" s="4">
        <v>22</v>
      </c>
      <c r="AB383" s="9"/>
      <c r="AC383" s="9"/>
    </row>
    <row r="384" spans="26:29">
      <c r="Z384" s="3">
        <f t="shared" si="107"/>
        <v>3350</v>
      </c>
      <c r="AA384" s="4">
        <v>22</v>
      </c>
      <c r="AB384" s="9"/>
      <c r="AC384" s="9"/>
    </row>
    <row r="385" spans="26:29">
      <c r="Z385" s="3">
        <f t="shared" si="107"/>
        <v>3360</v>
      </c>
      <c r="AA385" s="4">
        <v>22</v>
      </c>
      <c r="AB385" s="9"/>
      <c r="AC385" s="9"/>
    </row>
    <row r="386" spans="26:29">
      <c r="Z386" s="3">
        <f t="shared" si="107"/>
        <v>3370</v>
      </c>
      <c r="AA386" s="4">
        <v>22</v>
      </c>
      <c r="AB386" s="9"/>
      <c r="AC386" s="9"/>
    </row>
    <row r="387" spans="26:29">
      <c r="Z387" s="3">
        <f t="shared" si="107"/>
        <v>3380</v>
      </c>
      <c r="AA387" s="4">
        <v>22</v>
      </c>
      <c r="AB387" s="9"/>
      <c r="AC387" s="9"/>
    </row>
    <row r="388" spans="26:29">
      <c r="Z388" s="3">
        <f t="shared" si="107"/>
        <v>3390</v>
      </c>
      <c r="AA388" s="4">
        <v>22</v>
      </c>
      <c r="AB388" s="9"/>
      <c r="AC388" s="9"/>
    </row>
    <row r="389" spans="26:29">
      <c r="Z389" s="3">
        <f t="shared" si="107"/>
        <v>3400</v>
      </c>
      <c r="AA389" s="4">
        <v>22</v>
      </c>
      <c r="AB389" s="9"/>
      <c r="AC389" s="9"/>
    </row>
    <row r="390" spans="26:29">
      <c r="Z390" s="3">
        <f t="shared" si="107"/>
        <v>3410</v>
      </c>
      <c r="AA390" s="4">
        <v>22</v>
      </c>
      <c r="AB390" s="9"/>
      <c r="AC390" s="9"/>
    </row>
    <row r="391" spans="26:29">
      <c r="Z391" s="3">
        <f t="shared" si="107"/>
        <v>3420</v>
      </c>
      <c r="AA391" s="4">
        <v>22</v>
      </c>
      <c r="AB391" s="9"/>
      <c r="AC391" s="9"/>
    </row>
    <row r="392" spans="26:29">
      <c r="Z392" s="3">
        <f t="shared" si="107"/>
        <v>3430</v>
      </c>
      <c r="AA392" s="4">
        <v>22</v>
      </c>
      <c r="AB392" s="9"/>
      <c r="AC392" s="9"/>
    </row>
    <row r="393" spans="26:29">
      <c r="Z393" s="3">
        <f t="shared" si="107"/>
        <v>3440</v>
      </c>
      <c r="AA393" s="4">
        <v>22</v>
      </c>
      <c r="AB393" s="9"/>
      <c r="AC393" s="9"/>
    </row>
    <row r="394" spans="26:29">
      <c r="Z394" s="3">
        <f t="shared" si="107"/>
        <v>3450</v>
      </c>
      <c r="AA394" s="4">
        <v>22</v>
      </c>
      <c r="AB394" s="9"/>
      <c r="AC394" s="9"/>
    </row>
    <row r="395" spans="26:29">
      <c r="Z395" s="3">
        <f t="shared" si="107"/>
        <v>3460</v>
      </c>
      <c r="AA395" s="4">
        <v>22</v>
      </c>
      <c r="AB395" s="9"/>
      <c r="AC395" s="9"/>
    </row>
    <row r="396" spans="26:29">
      <c r="Z396" s="3">
        <f t="shared" si="107"/>
        <v>3470</v>
      </c>
      <c r="AA396" s="4">
        <v>22</v>
      </c>
      <c r="AB396" s="9"/>
      <c r="AC396" s="9"/>
    </row>
    <row r="397" spans="26:29">
      <c r="Z397" s="3">
        <f t="shared" si="107"/>
        <v>3480</v>
      </c>
      <c r="AA397" s="4">
        <v>22</v>
      </c>
      <c r="AB397" s="9"/>
      <c r="AC397" s="9"/>
    </row>
    <row r="398" spans="26:29">
      <c r="Z398" s="3">
        <f t="shared" si="107"/>
        <v>3490</v>
      </c>
      <c r="AA398" s="4">
        <v>22</v>
      </c>
      <c r="AB398" s="9"/>
      <c r="AC398" s="9"/>
    </row>
    <row r="399" spans="26:29">
      <c r="Z399" s="3">
        <f t="shared" si="107"/>
        <v>3500</v>
      </c>
      <c r="AA399" s="4">
        <v>23</v>
      </c>
      <c r="AB399" s="9"/>
      <c r="AC399" s="9"/>
    </row>
    <row r="400" spans="26:29">
      <c r="Z400" s="3">
        <f t="shared" si="107"/>
        <v>3510</v>
      </c>
      <c r="AA400" s="4">
        <v>23</v>
      </c>
      <c r="AB400" s="9"/>
      <c r="AC400" s="9"/>
    </row>
    <row r="401" spans="26:29">
      <c r="Z401" s="3">
        <f t="shared" si="107"/>
        <v>3520</v>
      </c>
      <c r="AA401" s="4">
        <v>23</v>
      </c>
      <c r="AB401" s="9"/>
      <c r="AC401" s="9"/>
    </row>
    <row r="402" spans="26:29">
      <c r="Z402" s="3">
        <f t="shared" si="107"/>
        <v>3530</v>
      </c>
      <c r="AA402" s="4">
        <v>23</v>
      </c>
      <c r="AB402" s="9"/>
      <c r="AC402" s="9"/>
    </row>
    <row r="403" spans="26:29">
      <c r="Z403" s="3">
        <f t="shared" si="107"/>
        <v>3540</v>
      </c>
      <c r="AA403" s="4">
        <v>23</v>
      </c>
      <c r="AB403" s="9"/>
      <c r="AC403" s="9"/>
    </row>
    <row r="404" spans="26:29">
      <c r="Z404" s="3">
        <f t="shared" si="107"/>
        <v>3550</v>
      </c>
      <c r="AA404" s="4">
        <v>23</v>
      </c>
      <c r="AB404" s="9"/>
      <c r="AC404" s="9"/>
    </row>
    <row r="405" spans="26:29">
      <c r="Z405" s="3">
        <f t="shared" si="107"/>
        <v>3560</v>
      </c>
      <c r="AA405" s="4">
        <v>23</v>
      </c>
      <c r="AB405" s="9"/>
      <c r="AC405" s="9"/>
    </row>
    <row r="406" spans="26:29">
      <c r="Z406" s="3">
        <f t="shared" si="107"/>
        <v>3570</v>
      </c>
      <c r="AA406" s="4">
        <v>23</v>
      </c>
      <c r="AB406" s="9"/>
      <c r="AC406" s="9"/>
    </row>
    <row r="407" spans="26:29">
      <c r="Z407" s="3">
        <f t="shared" si="107"/>
        <v>3580</v>
      </c>
      <c r="AA407" s="4">
        <v>23</v>
      </c>
      <c r="AB407" s="9"/>
      <c r="AC407" s="9"/>
    </row>
    <row r="408" spans="26:29">
      <c r="Z408" s="3">
        <f t="shared" si="107"/>
        <v>3590</v>
      </c>
      <c r="AA408" s="4">
        <v>23</v>
      </c>
      <c r="AB408" s="9"/>
      <c r="AC408" s="9"/>
    </row>
    <row r="409" spans="26:29">
      <c r="Z409" s="3">
        <f t="shared" si="107"/>
        <v>3600</v>
      </c>
      <c r="AA409" s="4">
        <v>23</v>
      </c>
      <c r="AB409" s="9"/>
      <c r="AC409" s="9"/>
    </row>
    <row r="410" spans="26:29">
      <c r="Z410" s="3">
        <f t="shared" si="107"/>
        <v>3610</v>
      </c>
      <c r="AA410" s="4">
        <v>23</v>
      </c>
      <c r="AB410" s="9"/>
      <c r="AC410" s="9"/>
    </row>
    <row r="411" spans="26:29">
      <c r="Z411" s="3">
        <f t="shared" si="107"/>
        <v>3620</v>
      </c>
      <c r="AA411" s="4">
        <v>23</v>
      </c>
      <c r="AB411" s="9"/>
      <c r="AC411" s="9"/>
    </row>
    <row r="412" spans="26:29">
      <c r="Z412" s="3">
        <f t="shared" si="107"/>
        <v>3630</v>
      </c>
      <c r="AA412" s="4">
        <v>23</v>
      </c>
      <c r="AB412" s="9"/>
      <c r="AC412" s="9"/>
    </row>
    <row r="413" spans="26:29">
      <c r="Z413" s="3">
        <f t="shared" si="107"/>
        <v>3640</v>
      </c>
      <c r="AA413" s="4">
        <v>23</v>
      </c>
      <c r="AB413" s="9"/>
      <c r="AC413" s="9"/>
    </row>
    <row r="414" spans="26:29">
      <c r="Z414" s="3">
        <f t="shared" si="107"/>
        <v>3650</v>
      </c>
      <c r="AA414" s="4">
        <v>23</v>
      </c>
      <c r="AB414" s="9"/>
      <c r="AC414" s="9"/>
    </row>
    <row r="415" spans="26:29">
      <c r="Z415" s="3">
        <f t="shared" si="107"/>
        <v>3660</v>
      </c>
      <c r="AA415" s="4">
        <v>23</v>
      </c>
      <c r="AB415" s="9"/>
      <c r="AC415" s="9"/>
    </row>
    <row r="416" spans="26:29">
      <c r="Z416" s="3">
        <f t="shared" si="107"/>
        <v>3670</v>
      </c>
      <c r="AA416" s="4">
        <v>23</v>
      </c>
      <c r="AB416" s="9"/>
      <c r="AC416" s="9"/>
    </row>
    <row r="417" spans="26:29">
      <c r="Z417" s="3">
        <f t="shared" si="107"/>
        <v>3680</v>
      </c>
      <c r="AA417" s="4">
        <v>23</v>
      </c>
      <c r="AB417" s="9"/>
      <c r="AC417" s="9"/>
    </row>
    <row r="418" spans="26:29">
      <c r="Z418" s="3">
        <f t="shared" si="107"/>
        <v>3690</v>
      </c>
      <c r="AA418" s="4">
        <v>23</v>
      </c>
      <c r="AB418" s="9"/>
      <c r="AC418" s="9"/>
    </row>
    <row r="419" spans="26:29">
      <c r="Z419" s="3">
        <f t="shared" si="107"/>
        <v>3700</v>
      </c>
      <c r="AA419" s="4">
        <v>23</v>
      </c>
      <c r="AB419" s="9"/>
      <c r="AC419" s="9"/>
    </row>
    <row r="420" spans="26:29">
      <c r="Z420" s="3">
        <f t="shared" si="107"/>
        <v>3710</v>
      </c>
      <c r="AA420" s="4">
        <v>23</v>
      </c>
      <c r="AB420" s="9"/>
      <c r="AC420" s="9"/>
    </row>
    <row r="421" spans="26:29">
      <c r="Z421" s="3">
        <f t="shared" si="107"/>
        <v>3720</v>
      </c>
      <c r="AA421" s="4">
        <v>23</v>
      </c>
      <c r="AB421" s="9"/>
      <c r="AC421" s="9"/>
    </row>
    <row r="422" spans="26:29">
      <c r="Z422" s="3">
        <f t="shared" si="107"/>
        <v>3730</v>
      </c>
      <c r="AA422" s="4">
        <v>23</v>
      </c>
      <c r="AB422" s="9"/>
      <c r="AC422" s="9"/>
    </row>
    <row r="423" spans="26:29">
      <c r="Z423" s="3">
        <f t="shared" si="107"/>
        <v>3740</v>
      </c>
      <c r="AA423" s="4">
        <v>23</v>
      </c>
      <c r="AB423" s="9"/>
      <c r="AC423" s="9"/>
    </row>
    <row r="424" spans="26:29">
      <c r="Z424" s="3">
        <f t="shared" si="107"/>
        <v>3750</v>
      </c>
      <c r="AA424" s="4">
        <v>23</v>
      </c>
      <c r="AB424" s="9"/>
      <c r="AC424" s="9"/>
    </row>
    <row r="425" spans="26:29">
      <c r="Z425" s="3">
        <f t="shared" si="107"/>
        <v>3760</v>
      </c>
      <c r="AA425" s="4">
        <v>23</v>
      </c>
      <c r="AB425" s="9"/>
      <c r="AC425" s="9"/>
    </row>
    <row r="426" spans="26:29">
      <c r="Z426" s="3">
        <f t="shared" si="107"/>
        <v>3770</v>
      </c>
      <c r="AA426" s="4">
        <v>23</v>
      </c>
      <c r="AB426" s="9"/>
      <c r="AC426" s="9"/>
    </row>
    <row r="427" spans="26:29">
      <c r="Z427" s="3">
        <f t="shared" si="107"/>
        <v>3780</v>
      </c>
      <c r="AA427" s="4">
        <v>23</v>
      </c>
      <c r="AB427" s="9"/>
      <c r="AC427" s="9"/>
    </row>
    <row r="428" spans="26:29">
      <c r="Z428" s="3">
        <f t="shared" si="107"/>
        <v>3790</v>
      </c>
      <c r="AA428" s="4">
        <v>23</v>
      </c>
      <c r="AB428" s="9"/>
      <c r="AC428" s="9"/>
    </row>
    <row r="429" spans="26:29">
      <c r="Z429" s="3">
        <f t="shared" si="107"/>
        <v>3800</v>
      </c>
      <c r="AA429" s="4">
        <v>23</v>
      </c>
      <c r="AB429" s="9"/>
      <c r="AC429" s="9"/>
    </row>
    <row r="430" spans="26:29">
      <c r="Z430" s="3">
        <f t="shared" si="107"/>
        <v>3810</v>
      </c>
      <c r="AA430" s="4">
        <v>23</v>
      </c>
      <c r="AB430" s="9"/>
      <c r="AC430" s="9"/>
    </row>
    <row r="431" spans="26:29">
      <c r="Z431" s="3">
        <f t="shared" si="107"/>
        <v>3820</v>
      </c>
      <c r="AA431" s="4">
        <v>23</v>
      </c>
      <c r="AB431" s="9"/>
      <c r="AC431" s="9"/>
    </row>
    <row r="432" spans="26:29">
      <c r="Z432" s="3">
        <f t="shared" si="107"/>
        <v>3830</v>
      </c>
      <c r="AA432" s="4">
        <v>23</v>
      </c>
      <c r="AB432" s="9"/>
      <c r="AC432" s="9"/>
    </row>
    <row r="433" spans="26:29">
      <c r="Z433" s="3">
        <f t="shared" si="107"/>
        <v>3840</v>
      </c>
      <c r="AA433" s="4">
        <v>23</v>
      </c>
      <c r="AB433" s="9"/>
      <c r="AC433" s="9"/>
    </row>
    <row r="434" spans="26:29">
      <c r="Z434" s="3">
        <f t="shared" si="107"/>
        <v>3850</v>
      </c>
      <c r="AA434" s="4">
        <v>23</v>
      </c>
      <c r="AB434" s="9"/>
      <c r="AC434" s="9"/>
    </row>
    <row r="435" spans="26:29">
      <c r="Z435" s="3">
        <f t="shared" ref="Z435:Z498" si="108">Z434+10</f>
        <v>3860</v>
      </c>
      <c r="AA435" s="4">
        <v>23</v>
      </c>
      <c r="AB435" s="9"/>
      <c r="AC435" s="9"/>
    </row>
    <row r="436" spans="26:29">
      <c r="Z436" s="3">
        <f t="shared" si="108"/>
        <v>3870</v>
      </c>
      <c r="AA436" s="4">
        <v>23</v>
      </c>
      <c r="AB436" s="9"/>
      <c r="AC436" s="9"/>
    </row>
    <row r="437" spans="26:29">
      <c r="Z437" s="3">
        <f t="shared" si="108"/>
        <v>3880</v>
      </c>
      <c r="AA437" s="4">
        <v>23</v>
      </c>
      <c r="AB437" s="9"/>
      <c r="AC437" s="9"/>
    </row>
    <row r="438" spans="26:29">
      <c r="Z438" s="3">
        <f t="shared" si="108"/>
        <v>3890</v>
      </c>
      <c r="AA438" s="4">
        <v>23</v>
      </c>
      <c r="AB438" s="9"/>
      <c r="AC438" s="9"/>
    </row>
    <row r="439" spans="26:29">
      <c r="Z439" s="3">
        <f t="shared" si="108"/>
        <v>3900</v>
      </c>
      <c r="AA439" s="4">
        <v>23</v>
      </c>
      <c r="AB439" s="9"/>
      <c r="AC439" s="9"/>
    </row>
    <row r="440" spans="26:29">
      <c r="Z440" s="3">
        <f t="shared" si="108"/>
        <v>3910</v>
      </c>
      <c r="AA440" s="4">
        <v>23</v>
      </c>
      <c r="AB440" s="9"/>
      <c r="AC440" s="9"/>
    </row>
    <row r="441" spans="26:29">
      <c r="Z441" s="3">
        <f t="shared" si="108"/>
        <v>3920</v>
      </c>
      <c r="AA441" s="4">
        <v>23</v>
      </c>
      <c r="AB441" s="9"/>
      <c r="AC441" s="9"/>
    </row>
    <row r="442" spans="26:29">
      <c r="Z442" s="3">
        <f t="shared" si="108"/>
        <v>3930</v>
      </c>
      <c r="AA442" s="4">
        <v>23</v>
      </c>
      <c r="AB442" s="9"/>
      <c r="AC442" s="9"/>
    </row>
    <row r="443" spans="26:29">
      <c r="Z443" s="3">
        <f t="shared" si="108"/>
        <v>3940</v>
      </c>
      <c r="AA443" s="4">
        <v>23</v>
      </c>
      <c r="AB443" s="9"/>
      <c r="AC443" s="9"/>
    </row>
    <row r="444" spans="26:29">
      <c r="Z444" s="3">
        <f t="shared" si="108"/>
        <v>3950</v>
      </c>
      <c r="AA444" s="4">
        <v>23</v>
      </c>
      <c r="AB444" s="9"/>
      <c r="AC444" s="9"/>
    </row>
    <row r="445" spans="26:29">
      <c r="Z445" s="3">
        <f t="shared" si="108"/>
        <v>3960</v>
      </c>
      <c r="AA445" s="4">
        <v>23</v>
      </c>
      <c r="AB445" s="9"/>
      <c r="AC445" s="9"/>
    </row>
    <row r="446" spans="26:29">
      <c r="Z446" s="3">
        <f t="shared" si="108"/>
        <v>3970</v>
      </c>
      <c r="AA446" s="4">
        <v>23</v>
      </c>
      <c r="AB446" s="9"/>
      <c r="AC446" s="9"/>
    </row>
    <row r="447" spans="26:29">
      <c r="Z447" s="3">
        <f t="shared" si="108"/>
        <v>3980</v>
      </c>
      <c r="AA447" s="4">
        <v>23</v>
      </c>
      <c r="AB447" s="9"/>
      <c r="AC447" s="9"/>
    </row>
    <row r="448" spans="26:29">
      <c r="Z448" s="3">
        <f t="shared" si="108"/>
        <v>3990</v>
      </c>
      <c r="AA448" s="4">
        <v>23</v>
      </c>
      <c r="AB448" s="9"/>
      <c r="AC448" s="9"/>
    </row>
    <row r="449" spans="26:29">
      <c r="Z449" s="3">
        <f t="shared" si="108"/>
        <v>4000</v>
      </c>
      <c r="AA449" s="4">
        <v>24</v>
      </c>
      <c r="AB449" s="9"/>
      <c r="AC449" s="9"/>
    </row>
    <row r="450" spans="26:29">
      <c r="Z450" s="3">
        <f t="shared" si="108"/>
        <v>4010</v>
      </c>
      <c r="AA450" s="4">
        <v>24</v>
      </c>
      <c r="AB450" s="9"/>
      <c r="AC450" s="9"/>
    </row>
    <row r="451" spans="26:29">
      <c r="Z451" s="3">
        <f t="shared" si="108"/>
        <v>4020</v>
      </c>
      <c r="AA451" s="4">
        <v>24</v>
      </c>
      <c r="AB451" s="9"/>
      <c r="AC451" s="9"/>
    </row>
    <row r="452" spans="26:29">
      <c r="Z452" s="3">
        <f t="shared" si="108"/>
        <v>4030</v>
      </c>
      <c r="AA452" s="4">
        <v>24</v>
      </c>
      <c r="AB452" s="9"/>
      <c r="AC452" s="9"/>
    </row>
    <row r="453" spans="26:29">
      <c r="Z453" s="3">
        <f t="shared" si="108"/>
        <v>4040</v>
      </c>
      <c r="AA453" s="4">
        <v>24</v>
      </c>
      <c r="AB453" s="9"/>
      <c r="AC453" s="9"/>
    </row>
    <row r="454" spans="26:29">
      <c r="Z454" s="3">
        <f t="shared" si="108"/>
        <v>4050</v>
      </c>
      <c r="AA454" s="4">
        <v>24</v>
      </c>
      <c r="AB454" s="9"/>
      <c r="AC454" s="9"/>
    </row>
    <row r="455" spans="26:29">
      <c r="Z455" s="3">
        <f t="shared" si="108"/>
        <v>4060</v>
      </c>
      <c r="AA455" s="4">
        <v>24</v>
      </c>
      <c r="AB455" s="9"/>
      <c r="AC455" s="9"/>
    </row>
    <row r="456" spans="26:29">
      <c r="Z456" s="3">
        <f t="shared" si="108"/>
        <v>4070</v>
      </c>
      <c r="AA456" s="4">
        <v>24</v>
      </c>
      <c r="AB456" s="9"/>
      <c r="AC456" s="9"/>
    </row>
    <row r="457" spans="26:29">
      <c r="Z457" s="3">
        <f t="shared" si="108"/>
        <v>4080</v>
      </c>
      <c r="AA457" s="4">
        <v>24</v>
      </c>
      <c r="AB457" s="9"/>
      <c r="AC457" s="9"/>
    </row>
    <row r="458" spans="26:29">
      <c r="Z458" s="3">
        <f t="shared" si="108"/>
        <v>4090</v>
      </c>
      <c r="AA458" s="4">
        <v>24</v>
      </c>
      <c r="AB458" s="9"/>
      <c r="AC458" s="9"/>
    </row>
    <row r="459" spans="26:29">
      <c r="Z459" s="3">
        <f t="shared" si="108"/>
        <v>4100</v>
      </c>
      <c r="AA459" s="4">
        <v>24</v>
      </c>
      <c r="AB459" s="9"/>
      <c r="AC459" s="9"/>
    </row>
    <row r="460" spans="26:29">
      <c r="Z460" s="3">
        <f t="shared" si="108"/>
        <v>4110</v>
      </c>
      <c r="AA460" s="4">
        <v>24</v>
      </c>
      <c r="AB460" s="9"/>
      <c r="AC460" s="9"/>
    </row>
    <row r="461" spans="26:29">
      <c r="Z461" s="3">
        <f t="shared" si="108"/>
        <v>4120</v>
      </c>
      <c r="AA461" s="4">
        <v>24</v>
      </c>
      <c r="AB461" s="9"/>
      <c r="AC461" s="9"/>
    </row>
    <row r="462" spans="26:29">
      <c r="Z462" s="3">
        <f t="shared" si="108"/>
        <v>4130</v>
      </c>
      <c r="AA462" s="4">
        <v>24</v>
      </c>
      <c r="AB462" s="9"/>
      <c r="AC462" s="9"/>
    </row>
    <row r="463" spans="26:29">
      <c r="Z463" s="3">
        <f t="shared" si="108"/>
        <v>4140</v>
      </c>
      <c r="AA463" s="4">
        <v>24</v>
      </c>
      <c r="AB463" s="9"/>
      <c r="AC463" s="9"/>
    </row>
    <row r="464" spans="26:29">
      <c r="Z464" s="3">
        <f t="shared" si="108"/>
        <v>4150</v>
      </c>
      <c r="AA464" s="4">
        <v>24</v>
      </c>
      <c r="AB464" s="9"/>
      <c r="AC464" s="9"/>
    </row>
    <row r="465" spans="26:29">
      <c r="Z465" s="3">
        <f t="shared" si="108"/>
        <v>4160</v>
      </c>
      <c r="AA465" s="4">
        <v>24</v>
      </c>
      <c r="AB465" s="9"/>
      <c r="AC465" s="9"/>
    </row>
    <row r="466" spans="26:29">
      <c r="Z466" s="3">
        <f t="shared" si="108"/>
        <v>4170</v>
      </c>
      <c r="AA466" s="4">
        <v>24</v>
      </c>
      <c r="AB466" s="9"/>
      <c r="AC466" s="9"/>
    </row>
    <row r="467" spans="26:29">
      <c r="Z467" s="3">
        <f t="shared" si="108"/>
        <v>4180</v>
      </c>
      <c r="AA467" s="4">
        <v>24</v>
      </c>
      <c r="AB467" s="9"/>
      <c r="AC467" s="9"/>
    </row>
    <row r="468" spans="26:29">
      <c r="Z468" s="3">
        <f t="shared" si="108"/>
        <v>4190</v>
      </c>
      <c r="AA468" s="4">
        <v>24</v>
      </c>
      <c r="AB468" s="9"/>
      <c r="AC468" s="9"/>
    </row>
    <row r="469" spans="26:29">
      <c r="Z469" s="3">
        <f t="shared" si="108"/>
        <v>4200</v>
      </c>
      <c r="AA469" s="4">
        <v>24</v>
      </c>
      <c r="AB469" s="9"/>
      <c r="AC469" s="9"/>
    </row>
    <row r="470" spans="26:29">
      <c r="Z470" s="3">
        <f t="shared" si="108"/>
        <v>4210</v>
      </c>
      <c r="AA470" s="4">
        <v>24</v>
      </c>
      <c r="AB470" s="9"/>
      <c r="AC470" s="9"/>
    </row>
    <row r="471" spans="26:29">
      <c r="Z471" s="3">
        <f t="shared" si="108"/>
        <v>4220</v>
      </c>
      <c r="AA471" s="4">
        <v>24</v>
      </c>
      <c r="AB471" s="9"/>
      <c r="AC471" s="9"/>
    </row>
    <row r="472" spans="26:29">
      <c r="Z472" s="3">
        <f t="shared" si="108"/>
        <v>4230</v>
      </c>
      <c r="AA472" s="4">
        <v>24</v>
      </c>
      <c r="AB472" s="9"/>
      <c r="AC472" s="9"/>
    </row>
    <row r="473" spans="26:29">
      <c r="Z473" s="3">
        <f t="shared" si="108"/>
        <v>4240</v>
      </c>
      <c r="AA473" s="4">
        <v>24</v>
      </c>
      <c r="AB473" s="9"/>
      <c r="AC473" s="9"/>
    </row>
    <row r="474" spans="26:29">
      <c r="Z474" s="3">
        <f t="shared" si="108"/>
        <v>4250</v>
      </c>
      <c r="AA474" s="4">
        <v>24</v>
      </c>
      <c r="AB474" s="9"/>
      <c r="AC474" s="9"/>
    </row>
    <row r="475" spans="26:29">
      <c r="Z475" s="3">
        <f t="shared" si="108"/>
        <v>4260</v>
      </c>
      <c r="AA475" s="4">
        <v>24</v>
      </c>
      <c r="AB475" s="9"/>
      <c r="AC475" s="9"/>
    </row>
    <row r="476" spans="26:29">
      <c r="Z476" s="3">
        <f t="shared" si="108"/>
        <v>4270</v>
      </c>
      <c r="AA476" s="4">
        <v>24</v>
      </c>
      <c r="AB476" s="9"/>
      <c r="AC476" s="9"/>
    </row>
    <row r="477" spans="26:29">
      <c r="Z477" s="3">
        <f t="shared" si="108"/>
        <v>4280</v>
      </c>
      <c r="AA477" s="4">
        <v>24</v>
      </c>
      <c r="AB477" s="9"/>
      <c r="AC477" s="9"/>
    </row>
    <row r="478" spans="26:29">
      <c r="Z478" s="3">
        <f t="shared" si="108"/>
        <v>4290</v>
      </c>
      <c r="AA478" s="4">
        <v>24</v>
      </c>
      <c r="AB478" s="9"/>
      <c r="AC478" s="9"/>
    </row>
    <row r="479" spans="26:29">
      <c r="Z479" s="3">
        <f t="shared" si="108"/>
        <v>4300</v>
      </c>
      <c r="AA479" s="4">
        <v>24</v>
      </c>
      <c r="AB479" s="9"/>
      <c r="AC479" s="9"/>
    </row>
    <row r="480" spans="26:29">
      <c r="Z480" s="3">
        <f t="shared" si="108"/>
        <v>4310</v>
      </c>
      <c r="AA480" s="4">
        <v>24</v>
      </c>
      <c r="AB480" s="9"/>
      <c r="AC480" s="9"/>
    </row>
    <row r="481" spans="26:29">
      <c r="Z481" s="3">
        <f t="shared" si="108"/>
        <v>4320</v>
      </c>
      <c r="AA481" s="4">
        <v>24</v>
      </c>
      <c r="AB481" s="9"/>
      <c r="AC481" s="9"/>
    </row>
    <row r="482" spans="26:29">
      <c r="Z482" s="3">
        <f t="shared" si="108"/>
        <v>4330</v>
      </c>
      <c r="AA482" s="4">
        <v>24</v>
      </c>
      <c r="AB482" s="9"/>
      <c r="AC482" s="9"/>
    </row>
    <row r="483" spans="26:29">
      <c r="Z483" s="3">
        <f t="shared" si="108"/>
        <v>4340</v>
      </c>
      <c r="AA483" s="4">
        <v>24</v>
      </c>
      <c r="AB483" s="9"/>
      <c r="AC483" s="9"/>
    </row>
    <row r="484" spans="26:29">
      <c r="Z484" s="3">
        <f t="shared" si="108"/>
        <v>4350</v>
      </c>
      <c r="AA484" s="4">
        <v>24</v>
      </c>
      <c r="AB484" s="9"/>
      <c r="AC484" s="9"/>
    </row>
    <row r="485" spans="26:29">
      <c r="Z485" s="3">
        <f t="shared" si="108"/>
        <v>4360</v>
      </c>
      <c r="AA485" s="4">
        <v>24</v>
      </c>
      <c r="AB485" s="9"/>
      <c r="AC485" s="9"/>
    </row>
    <row r="486" spans="26:29">
      <c r="Z486" s="3">
        <f t="shared" si="108"/>
        <v>4370</v>
      </c>
      <c r="AA486" s="4">
        <v>24</v>
      </c>
      <c r="AB486" s="9"/>
      <c r="AC486" s="9"/>
    </row>
    <row r="487" spans="26:29">
      <c r="Z487" s="3">
        <f t="shared" si="108"/>
        <v>4380</v>
      </c>
      <c r="AA487" s="4">
        <v>24</v>
      </c>
      <c r="AB487" s="9"/>
      <c r="AC487" s="9"/>
    </row>
    <row r="488" spans="26:29">
      <c r="Z488" s="3">
        <f t="shared" si="108"/>
        <v>4390</v>
      </c>
      <c r="AA488" s="4">
        <v>24</v>
      </c>
      <c r="AB488" s="9"/>
      <c r="AC488" s="9"/>
    </row>
    <row r="489" spans="26:29">
      <c r="Z489" s="3">
        <f t="shared" si="108"/>
        <v>4400</v>
      </c>
      <c r="AA489" s="4">
        <v>24</v>
      </c>
      <c r="AB489" s="9"/>
      <c r="AC489" s="9"/>
    </row>
    <row r="490" spans="26:29">
      <c r="Z490" s="3">
        <f t="shared" si="108"/>
        <v>4410</v>
      </c>
      <c r="AA490" s="4">
        <v>24</v>
      </c>
      <c r="AB490" s="9"/>
      <c r="AC490" s="9"/>
    </row>
    <row r="491" spans="26:29">
      <c r="Z491" s="3">
        <f t="shared" si="108"/>
        <v>4420</v>
      </c>
      <c r="AA491" s="4">
        <v>24</v>
      </c>
      <c r="AB491" s="9"/>
      <c r="AC491" s="9"/>
    </row>
    <row r="492" spans="26:29">
      <c r="Z492" s="3">
        <f t="shared" si="108"/>
        <v>4430</v>
      </c>
      <c r="AA492" s="4">
        <v>24</v>
      </c>
      <c r="AB492" s="9"/>
      <c r="AC492" s="9"/>
    </row>
    <row r="493" spans="26:29">
      <c r="Z493" s="3">
        <f t="shared" si="108"/>
        <v>4440</v>
      </c>
      <c r="AA493" s="4">
        <v>24</v>
      </c>
      <c r="AB493" s="9"/>
      <c r="AC493" s="9"/>
    </row>
    <row r="494" spans="26:29">
      <c r="Z494" s="3">
        <f t="shared" si="108"/>
        <v>4450</v>
      </c>
      <c r="AA494" s="4">
        <v>24</v>
      </c>
      <c r="AB494" s="9"/>
      <c r="AC494" s="9"/>
    </row>
    <row r="495" spans="26:29">
      <c r="Z495" s="3">
        <f t="shared" si="108"/>
        <v>4460</v>
      </c>
      <c r="AA495" s="4">
        <v>24</v>
      </c>
      <c r="AB495" s="9"/>
      <c r="AC495" s="9"/>
    </row>
    <row r="496" spans="26:29">
      <c r="Z496" s="3">
        <f t="shared" si="108"/>
        <v>4470</v>
      </c>
      <c r="AA496" s="4">
        <v>24</v>
      </c>
      <c r="AB496" s="9"/>
      <c r="AC496" s="9"/>
    </row>
    <row r="497" spans="26:29">
      <c r="Z497" s="3">
        <f t="shared" si="108"/>
        <v>4480</v>
      </c>
      <c r="AA497" s="4">
        <v>24</v>
      </c>
      <c r="AB497" s="9"/>
      <c r="AC497" s="9"/>
    </row>
    <row r="498" spans="26:29">
      <c r="Z498" s="3">
        <f t="shared" si="108"/>
        <v>4490</v>
      </c>
      <c r="AA498" s="4">
        <v>24</v>
      </c>
      <c r="AB498" s="9"/>
      <c r="AC498" s="9"/>
    </row>
    <row r="499" spans="26:29">
      <c r="Z499" s="3">
        <f t="shared" ref="Z499:Z548" si="109">Z498+10</f>
        <v>4500</v>
      </c>
      <c r="AA499" s="4">
        <v>24</v>
      </c>
      <c r="AB499" s="9"/>
      <c r="AC499" s="9"/>
    </row>
    <row r="500" spans="26:29">
      <c r="Z500" s="3">
        <f t="shared" si="109"/>
        <v>4510</v>
      </c>
      <c r="AA500" s="4">
        <v>24</v>
      </c>
      <c r="AB500" s="9"/>
      <c r="AC500" s="9"/>
    </row>
    <row r="501" spans="26:29">
      <c r="Z501" s="3">
        <f t="shared" si="109"/>
        <v>4520</v>
      </c>
      <c r="AA501" s="4">
        <v>24</v>
      </c>
      <c r="AB501" s="9"/>
      <c r="AC501" s="9"/>
    </row>
    <row r="502" spans="26:29">
      <c r="Z502" s="3">
        <f t="shared" si="109"/>
        <v>4530</v>
      </c>
      <c r="AA502" s="4">
        <v>24</v>
      </c>
      <c r="AB502" s="9"/>
      <c r="AC502" s="9"/>
    </row>
    <row r="503" spans="26:29">
      <c r="Z503" s="3">
        <f t="shared" si="109"/>
        <v>4540</v>
      </c>
      <c r="AA503" s="4">
        <v>24</v>
      </c>
      <c r="AB503" s="9"/>
      <c r="AC503" s="9"/>
    </row>
    <row r="504" spans="26:29">
      <c r="Z504" s="3">
        <f t="shared" si="109"/>
        <v>4550</v>
      </c>
      <c r="AA504" s="4">
        <v>24</v>
      </c>
      <c r="AB504" s="9"/>
      <c r="AC504" s="9"/>
    </row>
    <row r="505" spans="26:29">
      <c r="Z505" s="3">
        <f t="shared" si="109"/>
        <v>4560</v>
      </c>
      <c r="AA505" s="4">
        <v>24</v>
      </c>
      <c r="AB505" s="9"/>
      <c r="AC505" s="9"/>
    </row>
    <row r="506" spans="26:29">
      <c r="Z506" s="3">
        <f t="shared" si="109"/>
        <v>4570</v>
      </c>
      <c r="AA506" s="4">
        <v>24</v>
      </c>
      <c r="AB506" s="9"/>
      <c r="AC506" s="9"/>
    </row>
    <row r="507" spans="26:29">
      <c r="Z507" s="3">
        <f t="shared" si="109"/>
        <v>4580</v>
      </c>
      <c r="AA507" s="4">
        <v>24</v>
      </c>
      <c r="AB507" s="9"/>
      <c r="AC507" s="9"/>
    </row>
    <row r="508" spans="26:29">
      <c r="Z508" s="3">
        <f t="shared" si="109"/>
        <v>4590</v>
      </c>
      <c r="AA508" s="4">
        <v>24</v>
      </c>
      <c r="AB508" s="9"/>
      <c r="AC508" s="9"/>
    </row>
    <row r="509" spans="26:29">
      <c r="Z509" s="3">
        <f t="shared" si="109"/>
        <v>4600</v>
      </c>
      <c r="AA509" s="4">
        <v>24</v>
      </c>
      <c r="AB509" s="9"/>
      <c r="AC509" s="9"/>
    </row>
    <row r="510" spans="26:29">
      <c r="Z510" s="3">
        <f t="shared" si="109"/>
        <v>4610</v>
      </c>
      <c r="AA510" s="4">
        <v>24</v>
      </c>
      <c r="AB510" s="9"/>
      <c r="AC510" s="9"/>
    </row>
    <row r="511" spans="26:29">
      <c r="Z511" s="3">
        <f t="shared" si="109"/>
        <v>4620</v>
      </c>
      <c r="AA511" s="4">
        <v>24</v>
      </c>
      <c r="AB511" s="9"/>
      <c r="AC511" s="9"/>
    </row>
    <row r="512" spans="26:29">
      <c r="Z512" s="3">
        <f t="shared" si="109"/>
        <v>4630</v>
      </c>
      <c r="AA512" s="4">
        <v>24</v>
      </c>
      <c r="AB512" s="9"/>
      <c r="AC512" s="9"/>
    </row>
    <row r="513" spans="26:29">
      <c r="Z513" s="3">
        <f t="shared" si="109"/>
        <v>4640</v>
      </c>
      <c r="AA513" s="4">
        <v>24</v>
      </c>
      <c r="AB513" s="9"/>
      <c r="AC513" s="9"/>
    </row>
    <row r="514" spans="26:29">
      <c r="Z514" s="3">
        <f t="shared" si="109"/>
        <v>4650</v>
      </c>
      <c r="AA514" s="4">
        <v>24</v>
      </c>
      <c r="AB514" s="9"/>
      <c r="AC514" s="9"/>
    </row>
    <row r="515" spans="26:29">
      <c r="Z515" s="3">
        <f t="shared" si="109"/>
        <v>4660</v>
      </c>
      <c r="AA515" s="4">
        <v>24</v>
      </c>
      <c r="AB515" s="9"/>
      <c r="AC515" s="9"/>
    </row>
    <row r="516" spans="26:29">
      <c r="Z516" s="3">
        <f t="shared" si="109"/>
        <v>4670</v>
      </c>
      <c r="AA516" s="4">
        <v>24</v>
      </c>
      <c r="AB516" s="9"/>
      <c r="AC516" s="9"/>
    </row>
    <row r="517" spans="26:29">
      <c r="Z517" s="3">
        <f t="shared" si="109"/>
        <v>4680</v>
      </c>
      <c r="AA517" s="4">
        <v>24</v>
      </c>
      <c r="AB517" s="9"/>
      <c r="AC517" s="9"/>
    </row>
    <row r="518" spans="26:29">
      <c r="Z518" s="3">
        <f t="shared" si="109"/>
        <v>4690</v>
      </c>
      <c r="AA518" s="4">
        <v>24</v>
      </c>
      <c r="AB518" s="9"/>
      <c r="AC518" s="9"/>
    </row>
    <row r="519" spans="26:29">
      <c r="Z519" s="3">
        <f t="shared" si="109"/>
        <v>4700</v>
      </c>
      <c r="AA519" s="4">
        <v>24</v>
      </c>
      <c r="AB519" s="9"/>
      <c r="AC519" s="9"/>
    </row>
    <row r="520" spans="26:29">
      <c r="Z520" s="3">
        <f t="shared" si="109"/>
        <v>4710</v>
      </c>
      <c r="AA520" s="4">
        <v>24</v>
      </c>
      <c r="AB520" s="9"/>
      <c r="AC520" s="9"/>
    </row>
    <row r="521" spans="26:29">
      <c r="Z521" s="3">
        <f t="shared" si="109"/>
        <v>4720</v>
      </c>
      <c r="AA521" s="4">
        <v>24</v>
      </c>
      <c r="AB521" s="9"/>
      <c r="AC521" s="9"/>
    </row>
    <row r="522" spans="26:29">
      <c r="Z522" s="3">
        <f t="shared" si="109"/>
        <v>4730</v>
      </c>
      <c r="AA522" s="4">
        <v>24</v>
      </c>
      <c r="AB522" s="9"/>
      <c r="AC522" s="9"/>
    </row>
    <row r="523" spans="26:29">
      <c r="Z523" s="3">
        <f t="shared" si="109"/>
        <v>4740</v>
      </c>
      <c r="AA523" s="4">
        <v>24</v>
      </c>
      <c r="AB523" s="9"/>
      <c r="AC523" s="9"/>
    </row>
    <row r="524" spans="26:29">
      <c r="Z524" s="3">
        <f t="shared" si="109"/>
        <v>4750</v>
      </c>
      <c r="AA524" s="4">
        <v>24</v>
      </c>
      <c r="AB524" s="9"/>
      <c r="AC524" s="9"/>
    </row>
    <row r="525" spans="26:29">
      <c r="Z525" s="3">
        <f t="shared" si="109"/>
        <v>4760</v>
      </c>
      <c r="AA525" s="4">
        <v>24</v>
      </c>
      <c r="AB525" s="9"/>
      <c r="AC525" s="9"/>
    </row>
    <row r="526" spans="26:29">
      <c r="Z526" s="3">
        <f t="shared" si="109"/>
        <v>4770</v>
      </c>
      <c r="AA526" s="4">
        <v>24</v>
      </c>
      <c r="AB526" s="9"/>
      <c r="AC526" s="9"/>
    </row>
    <row r="527" spans="26:29">
      <c r="Z527" s="3">
        <f t="shared" si="109"/>
        <v>4780</v>
      </c>
      <c r="AA527" s="4">
        <v>24</v>
      </c>
      <c r="AB527" s="9"/>
      <c r="AC527" s="9"/>
    </row>
    <row r="528" spans="26:29">
      <c r="Z528" s="3">
        <f t="shared" si="109"/>
        <v>4790</v>
      </c>
      <c r="AA528" s="4">
        <v>24</v>
      </c>
      <c r="AB528" s="9"/>
      <c r="AC528" s="9"/>
    </row>
    <row r="529" spans="26:29">
      <c r="Z529" s="3">
        <f t="shared" si="109"/>
        <v>4800</v>
      </c>
      <c r="AA529" s="4">
        <v>24</v>
      </c>
      <c r="AB529" s="9"/>
      <c r="AC529" s="9"/>
    </row>
    <row r="530" spans="26:29">
      <c r="Z530" s="3">
        <f t="shared" si="109"/>
        <v>4810</v>
      </c>
      <c r="AA530" s="4">
        <v>24</v>
      </c>
      <c r="AB530" s="9"/>
      <c r="AC530" s="9"/>
    </row>
    <row r="531" spans="26:29">
      <c r="Z531" s="3">
        <f t="shared" si="109"/>
        <v>4820</v>
      </c>
      <c r="AA531" s="4">
        <v>24</v>
      </c>
      <c r="AB531" s="9"/>
      <c r="AC531" s="9"/>
    </row>
    <row r="532" spans="26:29">
      <c r="Z532" s="3">
        <f t="shared" si="109"/>
        <v>4830</v>
      </c>
      <c r="AA532" s="4">
        <v>24</v>
      </c>
      <c r="AB532" s="9"/>
      <c r="AC532" s="9"/>
    </row>
    <row r="533" spans="26:29">
      <c r="Z533" s="3">
        <f t="shared" si="109"/>
        <v>4840</v>
      </c>
      <c r="AA533" s="4">
        <v>24</v>
      </c>
      <c r="AB533" s="9"/>
      <c r="AC533" s="9"/>
    </row>
    <row r="534" spans="26:29">
      <c r="Z534" s="3">
        <f t="shared" si="109"/>
        <v>4850</v>
      </c>
      <c r="AA534" s="4">
        <v>24</v>
      </c>
      <c r="AB534" s="9"/>
      <c r="AC534" s="9"/>
    </row>
    <row r="535" spans="26:29">
      <c r="Z535" s="3">
        <f t="shared" si="109"/>
        <v>4860</v>
      </c>
      <c r="AA535" s="4">
        <v>24</v>
      </c>
      <c r="AB535" s="9"/>
      <c r="AC535" s="9"/>
    </row>
    <row r="536" spans="26:29">
      <c r="Z536" s="3">
        <f t="shared" si="109"/>
        <v>4870</v>
      </c>
      <c r="AA536" s="4">
        <v>24</v>
      </c>
      <c r="AB536" s="9"/>
      <c r="AC536" s="9"/>
    </row>
    <row r="537" spans="26:29">
      <c r="Z537" s="3">
        <f t="shared" si="109"/>
        <v>4880</v>
      </c>
      <c r="AA537" s="4">
        <v>24</v>
      </c>
      <c r="AB537" s="9"/>
      <c r="AC537" s="9"/>
    </row>
    <row r="538" spans="26:29">
      <c r="Z538" s="3">
        <f t="shared" si="109"/>
        <v>4890</v>
      </c>
      <c r="AA538" s="4">
        <v>24</v>
      </c>
      <c r="AB538" s="9"/>
      <c r="AC538" s="9"/>
    </row>
    <row r="539" spans="26:29">
      <c r="Z539" s="3">
        <f t="shared" si="109"/>
        <v>4900</v>
      </c>
      <c r="AA539" s="4">
        <v>24</v>
      </c>
      <c r="AB539" s="9"/>
      <c r="AC539" s="9"/>
    </row>
    <row r="540" spans="26:29">
      <c r="Z540" s="3">
        <f t="shared" si="109"/>
        <v>4910</v>
      </c>
      <c r="AA540" s="4">
        <v>24</v>
      </c>
      <c r="AB540" s="9"/>
      <c r="AC540" s="9"/>
    </row>
    <row r="541" spans="26:29">
      <c r="Z541" s="3">
        <f t="shared" si="109"/>
        <v>4920</v>
      </c>
      <c r="AA541" s="4">
        <v>24</v>
      </c>
      <c r="AB541" s="9"/>
      <c r="AC541" s="9"/>
    </row>
    <row r="542" spans="26:29">
      <c r="Z542" s="3">
        <f t="shared" si="109"/>
        <v>4930</v>
      </c>
      <c r="AA542" s="4">
        <v>24</v>
      </c>
      <c r="AB542" s="9"/>
      <c r="AC542" s="9"/>
    </row>
    <row r="543" spans="26:29">
      <c r="Z543" s="3">
        <f t="shared" si="109"/>
        <v>4940</v>
      </c>
      <c r="AA543" s="4">
        <v>24</v>
      </c>
      <c r="AB543" s="9"/>
      <c r="AC543" s="9"/>
    </row>
    <row r="544" spans="26:29">
      <c r="Z544" s="3">
        <f t="shared" si="109"/>
        <v>4950</v>
      </c>
      <c r="AA544" s="4">
        <v>24</v>
      </c>
      <c r="AB544" s="9"/>
      <c r="AC544" s="9"/>
    </row>
    <row r="545" spans="26:29">
      <c r="Z545" s="3">
        <f t="shared" si="109"/>
        <v>4960</v>
      </c>
      <c r="AA545" s="4">
        <v>24</v>
      </c>
      <c r="AB545" s="9"/>
      <c r="AC545" s="9"/>
    </row>
    <row r="546" spans="26:29">
      <c r="Z546" s="3">
        <f t="shared" si="109"/>
        <v>4970</v>
      </c>
      <c r="AA546" s="4">
        <v>24</v>
      </c>
      <c r="AB546" s="9"/>
      <c r="AC546" s="9"/>
    </row>
    <row r="547" spans="26:29">
      <c r="Z547" s="3">
        <f t="shared" si="109"/>
        <v>4980</v>
      </c>
      <c r="AA547" s="4">
        <v>24</v>
      </c>
      <c r="AB547" s="9"/>
      <c r="AC547" s="9"/>
    </row>
    <row r="548" spans="26:29" ht="15.75" thickBot="1">
      <c r="Z548" s="5">
        <f t="shared" si="109"/>
        <v>4990</v>
      </c>
      <c r="AA548" s="6">
        <v>24</v>
      </c>
      <c r="AB548" s="9"/>
      <c r="AC548" s="9"/>
    </row>
    <row r="549" spans="26:29">
      <c r="AB549" s="9"/>
      <c r="AC549" s="9"/>
    </row>
  </sheetData>
  <sheetProtection sheet="1" objects="1" scenarios="1"/>
  <sortState ref="W40:X58">
    <sortCondition ref="W40:W58"/>
  </sortState>
  <mergeCells count="38">
    <mergeCell ref="L4:M4"/>
    <mergeCell ref="N4:O4"/>
    <mergeCell ref="P4:Q4"/>
    <mergeCell ref="E4:F4"/>
    <mergeCell ref="H4:I4"/>
    <mergeCell ref="J4:J5"/>
    <mergeCell ref="B4:B5"/>
    <mergeCell ref="C4:C5"/>
    <mergeCell ref="D4:D5"/>
    <mergeCell ref="G4:G5"/>
    <mergeCell ref="K4:K5"/>
    <mergeCell ref="AB4:AB5"/>
    <mergeCell ref="X4:X5"/>
    <mergeCell ref="Y4:Y5"/>
    <mergeCell ref="Z4:Z5"/>
    <mergeCell ref="S4:S5"/>
    <mergeCell ref="T4:T5"/>
    <mergeCell ref="U4:U5"/>
    <mergeCell ref="V4:V5"/>
    <mergeCell ref="W4:W5"/>
    <mergeCell ref="AA4:AA5"/>
    <mergeCell ref="AC4:AC5"/>
    <mergeCell ref="AD4:AD5"/>
    <mergeCell ref="AE4:AE5"/>
    <mergeCell ref="AF4:AF5"/>
    <mergeCell ref="AG4:AG5"/>
    <mergeCell ref="AH4:AH5"/>
    <mergeCell ref="AJ4:AJ5"/>
    <mergeCell ref="AK4:AK5"/>
    <mergeCell ref="AL4:AL5"/>
    <mergeCell ref="AM4:AM5"/>
    <mergeCell ref="AT4:AT5"/>
    <mergeCell ref="AN4:AN5"/>
    <mergeCell ref="AP4:AP5"/>
    <mergeCell ref="AQ4:AQ5"/>
    <mergeCell ref="AR4:AR5"/>
    <mergeCell ref="AS4:AS5"/>
    <mergeCell ref="AO4:AO5"/>
  </mergeCells>
  <conditionalFormatting sqref="E6:E29">
    <cfRule type="expression" dxfId="2" priority="8">
      <formula>IF(AND(E6&lt;&gt;""),(F6&lt;&gt;""))</formula>
    </cfRule>
  </conditionalFormatting>
  <conditionalFormatting sqref="F6:F29">
    <cfRule type="expression" dxfId="1" priority="7">
      <formula>IF(AND(E6&lt;&gt;""),(F6&lt;&gt;""))</formula>
    </cfRule>
  </conditionalFormatting>
  <conditionalFormatting sqref="H2 O2">
    <cfRule type="expression" dxfId="0" priority="3">
      <formula>IF(AND(H2=""),(H2=""))</formula>
    </cfRule>
  </conditionalFormatting>
  <pageMargins left="0.23" right="0.15"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dimension ref="B1:B17"/>
  <sheetViews>
    <sheetView workbookViewId="0">
      <selection activeCell="B18" sqref="B18"/>
    </sheetView>
  </sheetViews>
  <sheetFormatPr defaultRowHeight="15"/>
  <cols>
    <col min="1" max="1" width="7.42578125" style="234" customWidth="1"/>
    <col min="2" max="2" width="164" style="234" customWidth="1"/>
    <col min="3" max="4" width="9.140625" style="234"/>
    <col min="5" max="5" width="12.5703125" style="234" customWidth="1"/>
    <col min="6" max="16384" width="9.140625" style="234"/>
  </cols>
  <sheetData>
    <row r="1" spans="2:2" ht="36">
      <c r="B1" s="235" t="s">
        <v>222</v>
      </c>
    </row>
    <row r="3" spans="2:2">
      <c r="B3" s="234" t="s">
        <v>225</v>
      </c>
    </row>
    <row r="4" spans="2:2">
      <c r="B4" s="234" t="s">
        <v>226</v>
      </c>
    </row>
    <row r="5" spans="2:2">
      <c r="B5" s="234" t="s">
        <v>227</v>
      </c>
    </row>
    <row r="7" spans="2:2">
      <c r="B7" s="234" t="s">
        <v>232</v>
      </c>
    </row>
    <row r="8" spans="2:2">
      <c r="B8" s="234" t="s">
        <v>223</v>
      </c>
    </row>
    <row r="9" spans="2:2">
      <c r="B9" s="234" t="s">
        <v>228</v>
      </c>
    </row>
    <row r="10" spans="2:2">
      <c r="B10" s="234" t="s">
        <v>224</v>
      </c>
    </row>
    <row r="11" spans="2:2">
      <c r="B11" s="234" t="s">
        <v>229</v>
      </c>
    </row>
    <row r="13" spans="2:2">
      <c r="B13" s="234" t="s">
        <v>230</v>
      </c>
    </row>
    <row r="16" spans="2:2">
      <c r="B16" s="234" t="s">
        <v>231</v>
      </c>
    </row>
    <row r="17" spans="2:2">
      <c r="B17" s="242">
        <v>42145</v>
      </c>
    </row>
  </sheetData>
  <sheetProtection sheet="1" objects="1" scenarios="1" selectLockedCells="1"/>
  <pageMargins left="0.21" right="0.19" top="0.75" bottom="0.44"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15</vt:i4>
      </vt:variant>
    </vt:vector>
  </HeadingPairs>
  <TitlesOfParts>
    <vt:vector size="20" baseType="lpstr">
      <vt:lpstr>Score invoeren</vt:lpstr>
      <vt:lpstr>Scoretabel Eenvoudig</vt:lpstr>
      <vt:lpstr>Scoretabel Kleur+Lengte</vt:lpstr>
      <vt:lpstr>Rekenen</vt:lpstr>
      <vt:lpstr>Handleiding</vt:lpstr>
      <vt:lpstr>Handleiding!Afdrukbereik</vt:lpstr>
      <vt:lpstr>'Score invoeren'!Afdrukbereik</vt:lpstr>
      <vt:lpstr>'Scoretabel Eenvoudig'!Afdrukbereik</vt:lpstr>
      <vt:lpstr>'Scoretabel Kleur+Lengte'!Afdrukbereik</vt:lpstr>
      <vt:lpstr>Downtabel</vt:lpstr>
      <vt:lpstr>Downtabel_kolom1</vt:lpstr>
      <vt:lpstr>IMP_tabel</vt:lpstr>
      <vt:lpstr>Kwetsbaarheden</vt:lpstr>
      <vt:lpstr>MinderDan20</vt:lpstr>
      <vt:lpstr>Scoretabel</vt:lpstr>
      <vt:lpstr>Scoretabel_HS_RK</vt:lpstr>
      <vt:lpstr>Scoretabel_kolom1</vt:lpstr>
      <vt:lpstr>ScoretabelEenvoudig</vt:lpstr>
      <vt:lpstr>Systeem</vt:lpstr>
      <vt:lpstr>Wij</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dc:creator>
  <cp:lastModifiedBy>Antoine</cp:lastModifiedBy>
  <cp:lastPrinted>2014-11-03T12:06:37Z</cp:lastPrinted>
  <dcterms:created xsi:type="dcterms:W3CDTF">2014-08-05T11:07:06Z</dcterms:created>
  <dcterms:modified xsi:type="dcterms:W3CDTF">2016-02-08T20:16:28Z</dcterms:modified>
</cp:coreProperties>
</file>